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options" sheetId="1" r:id="rId1"/>
    <sheet name="my personal punting" sheetId="2" r:id="rId2"/>
  </sheets>
  <definedNames>
    <definedName name="TABLE" localSheetId="0">'options'!#REF!</definedName>
    <definedName name="TABLE_2" localSheetId="0">'options'!$B$7:$B$7</definedName>
    <definedName name="TABLE_3" localSheetId="0">'options'!#REF!</definedName>
  </definedNames>
  <calcPr fullCalcOnLoad="1"/>
</workbook>
</file>

<file path=xl/sharedStrings.xml><?xml version="1.0" encoding="utf-8"?>
<sst xmlns="http://schemas.openxmlformats.org/spreadsheetml/2006/main" count="155" uniqueCount="83">
  <si>
    <t>Player 1</t>
  </si>
  <si>
    <t>Player 2</t>
  </si>
  <si>
    <t>Overlay</t>
  </si>
  <si>
    <t>Minimum Overlay to Bet:</t>
  </si>
  <si>
    <t>Current Bank:</t>
  </si>
  <si>
    <t>$ to bet</t>
  </si>
  <si>
    <t>Fabrice Santoro (FRA)</t>
  </si>
  <si>
    <t>Guillermo Canas (ARG)</t>
  </si>
  <si>
    <t>Andre Sa (BRA)</t>
  </si>
  <si>
    <t>Nicolas Massu (CHI)</t>
  </si>
  <si>
    <t>Jonas Bjorkman (SWE)</t>
  </si>
  <si>
    <t>Todd Martin (USA)</t>
  </si>
  <si>
    <t>Jarkko Nieminen (FIN)</t>
  </si>
  <si>
    <t>Juan Ignacio Chela (ARG)</t>
  </si>
  <si>
    <t>Marcelo Rios (CHI)</t>
  </si>
  <si>
    <t>Wayne Arthurs (AUS)</t>
  </si>
  <si>
    <t>Vince Spadea (USA)</t>
  </si>
  <si>
    <t>Raemon Sluiter (NED)</t>
  </si>
  <si>
    <t>JanMichael Gambill (USA)</t>
  </si>
  <si>
    <t>Tommy Robredo (ESP)</t>
  </si>
  <si>
    <t>Taylor Dent (USA)</t>
  </si>
  <si>
    <t>Magnus Norman (SWE)</t>
  </si>
  <si>
    <t>Hicham Arazi (MAR)</t>
  </si>
  <si>
    <t>Mikhail Youzhny (RUS)</t>
  </si>
  <si>
    <t>Younes El Aynaoui (MAR)</t>
  </si>
  <si>
    <t>Dominik Hrbaty (SVK)</t>
  </si>
  <si>
    <t>Maximum Overlay to Bet:</t>
  </si>
  <si>
    <t>www.sportpunter.com</t>
  </si>
  <si>
    <t>jlowe@sportpunter.com</t>
  </si>
  <si>
    <t>Date</t>
  </si>
  <si>
    <t>player1</t>
  </si>
  <si>
    <t>Player2</t>
  </si>
  <si>
    <t>Player1 Odds</t>
  </si>
  <si>
    <t>Player2 Odds</t>
  </si>
  <si>
    <t>Initial Balance:</t>
  </si>
  <si>
    <t>Balance</t>
  </si>
  <si>
    <t>Winner</t>
  </si>
  <si>
    <t>Player Bet</t>
  </si>
  <si>
    <t>Bet Amount</t>
  </si>
  <si>
    <t>hewitt</t>
  </si>
  <si>
    <t>srichaphan</t>
  </si>
  <si>
    <t>haas</t>
  </si>
  <si>
    <t>youzhny</t>
  </si>
  <si>
    <t>kuerten</t>
  </si>
  <si>
    <t>aynaoui</t>
  </si>
  <si>
    <t>safin</t>
  </si>
  <si>
    <t>corretja v kafel</t>
  </si>
  <si>
    <t>kafel</t>
  </si>
  <si>
    <t>fedderer vs rios</t>
  </si>
  <si>
    <t>rios</t>
  </si>
  <si>
    <t>haas vs santoro</t>
  </si>
  <si>
    <t>santoro</t>
  </si>
  <si>
    <t>Jiri Novak (CZE)</t>
  </si>
  <si>
    <t>Carlos Moya (ESP)</t>
  </si>
  <si>
    <t>clement</t>
  </si>
  <si>
    <t>boutter</t>
  </si>
  <si>
    <t>Rainer Schuettler (GER)</t>
  </si>
  <si>
    <t>Marat Safin (RUS)</t>
  </si>
  <si>
    <t>Vladimir Voltchkov (BLR)</t>
  </si>
  <si>
    <t>Andrei Pavel (ROM)</t>
  </si>
  <si>
    <t>Gaston Gaudio (ARG)</t>
  </si>
  <si>
    <t>Andreas Vinciguerra</t>
  </si>
  <si>
    <t>Paradorn Srichaphan (THA)</t>
  </si>
  <si>
    <t>Nicolas Kiefer (GER)</t>
  </si>
  <si>
    <t>Max Mirnyi (BLR)</t>
  </si>
  <si>
    <t>Yevgeny Kafelnikov (RUS)</t>
  </si>
  <si>
    <t>Tim Henman (GBR)</t>
  </si>
  <si>
    <t>Nicolas Escude (FRA)</t>
  </si>
  <si>
    <t>Prob</t>
  </si>
  <si>
    <t>Odds1</t>
  </si>
  <si>
    <t>Odds2</t>
  </si>
  <si>
    <t>Total Bet:</t>
  </si>
  <si>
    <t>Sebastien Grosjean (FRA)</t>
  </si>
  <si>
    <t>David Nalbandian (ARG)</t>
  </si>
  <si>
    <t>Roger Federer (SUI)</t>
  </si>
  <si>
    <t>Davide Sanguinetti (ITA)</t>
  </si>
  <si>
    <t>Arnaud Clement (FRA)</t>
  </si>
  <si>
    <t>Andre Agassi (USA)</t>
  </si>
  <si>
    <t>Sjeng Schalken (NED)</t>
  </si>
  <si>
    <t>Thomas Johansson (SWE)</t>
  </si>
  <si>
    <t>Tommy Haas (GER)</t>
  </si>
  <si>
    <t>Europe Odds</t>
  </si>
  <si>
    <t>%gain      /turnover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</si>
</sst>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&quot;$&quot;* #,##0.000_-;\-&quot;$&quot;* #,##0.000_-;_-&quot;$&quot;* &quot;-&quot;??_-;_-@_-"/>
    <numFmt numFmtId="177" formatCode="[&lt;=9999999]###\-####;\(###\)\ ###\-####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4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36"/>
      <color indexed="12"/>
      <name val="Arial"/>
      <family val="2"/>
    </font>
    <font>
      <sz val="12"/>
      <color indexed="13"/>
      <name val="Arial"/>
      <family val="2"/>
    </font>
    <font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21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172" fontId="0" fillId="0" borderId="0" xfId="21" applyNumberForma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7" applyFont="1" applyAlignment="1">
      <alignment horizontal="center"/>
    </xf>
    <xf numFmtId="172" fontId="5" fillId="0" borderId="0" xfId="2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9" fontId="4" fillId="2" borderId="0" xfId="21" applyFont="1" applyFill="1" applyAlignment="1">
      <alignment horizontal="center"/>
    </xf>
    <xf numFmtId="44" fontId="4" fillId="2" borderId="0" xfId="17" applyFont="1" applyFill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7" applyFont="1" applyAlignment="1">
      <alignment horizontal="center"/>
    </xf>
    <xf numFmtId="172" fontId="9" fillId="0" borderId="0" xfId="21" applyNumberFormat="1" applyFont="1" applyAlignment="1">
      <alignment horizontal="center"/>
    </xf>
    <xf numFmtId="0" fontId="0" fillId="0" borderId="0" xfId="21" applyNumberFormat="1" applyAlignment="1">
      <alignment horizontal="center"/>
    </xf>
    <xf numFmtId="172" fontId="10" fillId="0" borderId="0" xfId="21" applyNumberFormat="1" applyFont="1" applyAlignment="1">
      <alignment horizontal="center"/>
    </xf>
    <xf numFmtId="172" fontId="11" fillId="3" borderId="0" xfId="20" applyNumberFormat="1" applyFont="1" applyFill="1" applyAlignment="1">
      <alignment horizontal="center"/>
    </xf>
    <xf numFmtId="172" fontId="0" fillId="0" borderId="0" xfId="21" applyNumberFormat="1" applyAlignment="1" applyProtection="1">
      <alignment horizontal="center"/>
      <protection hidden="1"/>
    </xf>
    <xf numFmtId="44" fontId="3" fillId="0" borderId="0" xfId="17" applyFont="1" applyAlignment="1" applyProtection="1">
      <alignment horizontal="center"/>
      <protection hidden="1"/>
    </xf>
    <xf numFmtId="1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15" fillId="4" borderId="0" xfId="0" applyFont="1" applyFill="1" applyAlignment="1">
      <alignment horizontal="center"/>
    </xf>
    <xf numFmtId="44" fontId="15" fillId="4" borderId="0" xfId="17" applyFont="1" applyFill="1" applyAlignment="1">
      <alignment horizontal="center"/>
    </xf>
    <xf numFmtId="0" fontId="2" fillId="0" borderId="0" xfId="21" applyNumberFormat="1" applyFont="1" applyAlignment="1">
      <alignment horizontal="center"/>
    </xf>
    <xf numFmtId="0" fontId="16" fillId="0" borderId="0" xfId="21" applyNumberFormat="1" applyFont="1" applyAlignment="1">
      <alignment horizontal="center"/>
    </xf>
    <xf numFmtId="0" fontId="0" fillId="0" borderId="0" xfId="0" applyBorder="1" applyAlignment="1">
      <alignment wrapText="1"/>
    </xf>
    <xf numFmtId="0" fontId="11" fillId="3" borderId="0" xfId="20" applyNumberFormat="1" applyFont="1" applyFill="1" applyAlignment="1">
      <alignment horizontal="center"/>
    </xf>
    <xf numFmtId="0" fontId="5" fillId="2" borderId="0" xfId="21" applyNumberFormat="1" applyFont="1" applyFill="1" applyAlignment="1">
      <alignment horizontal="center"/>
    </xf>
    <xf numFmtId="0" fontId="1" fillId="2" borderId="0" xfId="21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" xfId="0" applyNumberFormat="1" applyFont="1" applyBorder="1" applyAlignment="1">
      <alignment wrapText="1"/>
    </xf>
    <xf numFmtId="0" fontId="16" fillId="0" borderId="1" xfId="0" applyNumberFormat="1" applyFont="1" applyBorder="1" applyAlignment="1">
      <alignment wrapText="1"/>
    </xf>
    <xf numFmtId="0" fontId="16" fillId="0" borderId="3" xfId="0" applyNumberFormat="1" applyFont="1" applyBorder="1" applyAlignment="1">
      <alignment wrapText="1"/>
    </xf>
    <xf numFmtId="0" fontId="5" fillId="0" borderId="0" xfId="21" applyNumberFormat="1" applyFont="1" applyAlignment="1">
      <alignment horizontal="center"/>
    </xf>
    <xf numFmtId="0" fontId="1" fillId="0" borderId="0" xfId="21" applyNumberFormat="1" applyFont="1" applyAlignment="1">
      <alignment horizontal="center"/>
    </xf>
    <xf numFmtId="0" fontId="1" fillId="0" borderId="0" xfId="0" applyFont="1" applyAlignment="1">
      <alignment wrapText="1"/>
    </xf>
    <xf numFmtId="1" fontId="13" fillId="0" borderId="0" xfId="17" applyNumberFormat="1" applyFont="1" applyAlignment="1">
      <alignment wrapText="1"/>
    </xf>
    <xf numFmtId="44" fontId="13" fillId="0" borderId="0" xfId="17" applyFont="1" applyAlignment="1">
      <alignment wrapText="1"/>
    </xf>
    <xf numFmtId="1" fontId="0" fillId="0" borderId="0" xfId="17" applyNumberFormat="1" applyFont="1" applyBorder="1" applyAlignment="1">
      <alignment wrapText="1"/>
    </xf>
    <xf numFmtId="1" fontId="0" fillId="0" borderId="0" xfId="17" applyNumberFormat="1" applyBorder="1" applyAlignment="1">
      <alignment wrapText="1"/>
    </xf>
    <xf numFmtId="44" fontId="0" fillId="0" borderId="0" xfId="17" applyAlignment="1">
      <alignment wrapText="1"/>
    </xf>
    <xf numFmtId="0" fontId="0" fillId="0" borderId="0" xfId="0" applyAlignment="1">
      <alignment wrapText="1"/>
    </xf>
    <xf numFmtId="172" fontId="11" fillId="3" borderId="0" xfId="20" applyNumberFormat="1" applyFont="1" applyFill="1" applyAlignment="1">
      <alignment wrapText="1"/>
    </xf>
    <xf numFmtId="1" fontId="11" fillId="3" borderId="0" xfId="17" applyNumberFormat="1" applyFont="1" applyFill="1" applyAlignment="1">
      <alignment wrapText="1"/>
    </xf>
    <xf numFmtId="44" fontId="11" fillId="3" borderId="0" xfId="17" applyFont="1" applyFill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" fontId="12" fillId="0" borderId="0" xfId="17" applyNumberFormat="1" applyFont="1" applyAlignment="1">
      <alignment wrapText="1"/>
    </xf>
    <xf numFmtId="44" fontId="12" fillId="0" borderId="0" xfId="17" applyFont="1" applyAlignment="1">
      <alignment wrapText="1"/>
    </xf>
    <xf numFmtId="0" fontId="1" fillId="2" borderId="0" xfId="0" applyFont="1" applyFill="1" applyAlignment="1">
      <alignment wrapText="1"/>
    </xf>
    <xf numFmtId="44" fontId="1" fillId="2" borderId="0" xfId="17" applyFont="1" applyFill="1" applyAlignment="1">
      <alignment wrapText="1"/>
    </xf>
    <xf numFmtId="172" fontId="0" fillId="0" borderId="0" xfId="21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44" fontId="1" fillId="0" borderId="0" xfId="17" applyFont="1" applyAlignment="1">
      <alignment wrapText="1"/>
    </xf>
    <xf numFmtId="172" fontId="1" fillId="0" borderId="0" xfId="21" applyNumberFormat="1" applyFont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17" applyNumberFormat="1" applyAlignment="1">
      <alignment wrapText="1"/>
    </xf>
    <xf numFmtId="0" fontId="0" fillId="0" borderId="0" xfId="0" applyFont="1" applyBorder="1" applyAlignment="1">
      <alignment wrapText="1"/>
    </xf>
    <xf numFmtId="44" fontId="12" fillId="0" borderId="0" xfId="17" applyFont="1" applyBorder="1" applyAlignment="1">
      <alignment wrapText="1"/>
    </xf>
    <xf numFmtId="44" fontId="0" fillId="0" borderId="0" xfId="17" applyBorder="1" applyAlignment="1">
      <alignment wrapText="1"/>
    </xf>
    <xf numFmtId="172" fontId="0" fillId="0" borderId="0" xfId="21" applyNumberFormat="1" applyAlignment="1">
      <alignment wrapText="1"/>
    </xf>
    <xf numFmtId="44" fontId="0" fillId="0" borderId="0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171" fontId="0" fillId="0" borderId="0" xfId="0" applyNumberFormat="1" applyBorder="1" applyAlignment="1">
      <alignment wrapText="1"/>
    </xf>
    <xf numFmtId="1" fontId="12" fillId="0" borderId="0" xfId="17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44" fontId="9" fillId="0" borderId="0" xfId="17" applyFont="1" applyAlignment="1">
      <alignment horizontal="center"/>
    </xf>
    <xf numFmtId="44" fontId="0" fillId="0" borderId="0" xfId="17" applyAlignment="1">
      <alignment horizontal="center"/>
    </xf>
    <xf numFmtId="0" fontId="11" fillId="3" borderId="0" xfId="20" applyNumberFormat="1" applyFont="1" applyFill="1" applyAlignment="1">
      <alignment horizontal="center"/>
    </xf>
    <xf numFmtId="172" fontId="5" fillId="3" borderId="0" xfId="21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72" fontId="9" fillId="0" borderId="0" xfId="21" applyNumberFormat="1" applyFont="1" applyAlignment="1">
      <alignment horizontal="center"/>
    </xf>
    <xf numFmtId="1" fontId="14" fillId="3" borderId="0" xfId="17" applyNumberFormat="1" applyFont="1" applyFill="1" applyAlignment="1">
      <alignment horizontal="center" wrapText="1"/>
    </xf>
    <xf numFmtId="44" fontId="1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nbet.co.uk/CIB0055.ASP?WAF=26056" TargetMode="External" /><Relationship Id="rId3" Type="http://schemas.openxmlformats.org/officeDocument/2006/relationships/hyperlink" Target="http://canbet.co.uk/CIB0055.ASP?WAF=26056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nbet.co.uk/CIB0055.ASP?WAF=26056" TargetMode="External" /><Relationship Id="rId3" Type="http://schemas.openxmlformats.org/officeDocument/2006/relationships/hyperlink" Target="http://canbet.co.uk/CIB0055.ASP?WAF=2605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2</xdr:row>
      <xdr:rowOff>9525</xdr:rowOff>
    </xdr:from>
    <xdr:to>
      <xdr:col>14</xdr:col>
      <xdr:colOff>533400</xdr:colOff>
      <xdr:row>12</xdr:row>
      <xdr:rowOff>19050</xdr:rowOff>
    </xdr:to>
    <xdr:pic>
      <xdr:nvPicPr>
        <xdr:cNvPr id="1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942975"/>
          <a:ext cx="2028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4</xdr:row>
      <xdr:rowOff>76200</xdr:rowOff>
    </xdr:from>
    <xdr:to>
      <xdr:col>15</xdr:col>
      <xdr:colOff>381000</xdr:colOff>
      <xdr:row>14</xdr:row>
      <xdr:rowOff>0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323975"/>
          <a:ext cx="20288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punter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punter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14"/>
  <sheetViews>
    <sheetView zoomScale="75" zoomScaleNormal="75" workbookViewId="0" topLeftCell="A1">
      <selection activeCell="K16" sqref="K16"/>
    </sheetView>
  </sheetViews>
  <sheetFormatPr defaultColWidth="9.140625" defaultRowHeight="12.75"/>
  <cols>
    <col min="1" max="1" width="32.57421875" style="3" bestFit="1" customWidth="1"/>
    <col min="2" max="2" width="22.7109375" style="3" bestFit="1" customWidth="1"/>
    <col min="3" max="3" width="12.00390625" style="5" bestFit="1" customWidth="1"/>
    <col min="4" max="5" width="12.8515625" style="15" bestFit="1" customWidth="1"/>
    <col min="6" max="7" width="13.7109375" style="5" bestFit="1" customWidth="1"/>
    <col min="8" max="8" width="14.421875" style="5" customWidth="1"/>
    <col min="9" max="9" width="13.28125" style="5" customWidth="1"/>
    <col min="10" max="11" width="11.57421875" style="4" customWidth="1"/>
    <col min="12" max="16384" width="9.140625" style="3" customWidth="1"/>
  </cols>
  <sheetData>
    <row r="1" spans="1:21" ht="59.25">
      <c r="A1" s="76" t="s">
        <v>27</v>
      </c>
      <c r="B1" s="76"/>
      <c r="C1" s="76"/>
      <c r="D1" s="76"/>
      <c r="E1" s="76"/>
      <c r="F1" s="76"/>
      <c r="G1" s="76"/>
      <c r="H1" s="76"/>
      <c r="I1" s="76"/>
      <c r="U1" s="3">
        <v>1</v>
      </c>
    </row>
    <row r="2" spans="1:9" ht="14.25" customHeight="1">
      <c r="A2" s="17"/>
      <c r="B2" s="17"/>
      <c r="C2" s="17"/>
      <c r="D2" s="31"/>
      <c r="E2" s="31"/>
      <c r="F2" s="17"/>
      <c r="G2" s="17"/>
      <c r="H2" s="17"/>
      <c r="I2" s="17"/>
    </row>
    <row r="3" spans="1:9" ht="15.75">
      <c r="A3" s="9"/>
      <c r="B3" s="9"/>
      <c r="G3" s="15"/>
      <c r="H3" s="77" t="s">
        <v>28</v>
      </c>
      <c r="I3" s="77"/>
    </row>
    <row r="4" spans="1:11" s="6" customFormat="1" ht="15.75">
      <c r="A4" s="9" t="s">
        <v>3</v>
      </c>
      <c r="B4" s="10">
        <v>0</v>
      </c>
      <c r="C4" s="8"/>
      <c r="D4" s="32"/>
      <c r="E4" s="41"/>
      <c r="F4" s="9" t="s">
        <v>4</v>
      </c>
      <c r="G4" s="11">
        <v>1900.04</v>
      </c>
      <c r="H4" s="26" t="s">
        <v>71</v>
      </c>
      <c r="I4" s="27">
        <f>SUM(H7:I26)</f>
        <v>1563.0402690545452</v>
      </c>
      <c r="J4" s="7"/>
      <c r="K4" s="7"/>
    </row>
    <row r="5" spans="1:11" s="1" customFormat="1" ht="18">
      <c r="A5" s="9" t="s">
        <v>26</v>
      </c>
      <c r="B5" s="10">
        <v>1</v>
      </c>
      <c r="C5" s="2"/>
      <c r="D5" s="33"/>
      <c r="E5" s="42"/>
      <c r="F5" s="78" t="s">
        <v>2</v>
      </c>
      <c r="G5" s="78"/>
      <c r="H5" s="79" t="s">
        <v>5</v>
      </c>
      <c r="I5" s="79"/>
      <c r="J5" s="74" t="s">
        <v>81</v>
      </c>
      <c r="K5" s="75"/>
    </row>
    <row r="6" spans="1:11" s="12" customFormat="1" ht="20.25" customHeight="1">
      <c r="A6" s="12" t="s">
        <v>0</v>
      </c>
      <c r="B6" s="12" t="s">
        <v>1</v>
      </c>
      <c r="C6" s="14" t="s">
        <v>68</v>
      </c>
      <c r="D6" s="34" t="s">
        <v>69</v>
      </c>
      <c r="E6" s="34" t="s">
        <v>70</v>
      </c>
      <c r="F6" s="13" t="s">
        <v>0</v>
      </c>
      <c r="G6" s="13" t="s">
        <v>1</v>
      </c>
      <c r="H6" s="14" t="s">
        <v>0</v>
      </c>
      <c r="I6" s="14" t="s">
        <v>1</v>
      </c>
      <c r="J6" s="13" t="s">
        <v>69</v>
      </c>
      <c r="K6" s="13" t="s">
        <v>70</v>
      </c>
    </row>
    <row r="7" spans="1:11" ht="25.5">
      <c r="A7" s="25" t="s">
        <v>77</v>
      </c>
      <c r="B7" s="21" t="s">
        <v>79</v>
      </c>
      <c r="C7" s="20">
        <v>0.747</v>
      </c>
      <c r="D7" s="35">
        <v>-370</v>
      </c>
      <c r="E7" s="35">
        <v>277</v>
      </c>
      <c r="F7" s="18">
        <f>IF(D7="","",IF(D7&lt;0,IF(((1-100/D7)*C7)-1&gt;0,(C7*(1-100/D7))-1,0),IF(D7&gt;0,IF(((1+D7/100)*C7)-1&gt;0,(C7*(1+D7/100))-1,0))))</f>
        <v>0</v>
      </c>
      <c r="G7" s="18">
        <f>IF(D7="","",IF(E7&lt;0,IF(((1-100/E7)*(1-C7))-1&gt;0,((1-C7)*(1-100/E7))-1,0),IF(E7&gt;0,IF(((1+E7/100)*(1-C7))-1&gt;0,((1-C7)*(1+E7/100))-1,0))))</f>
        <v>0</v>
      </c>
      <c r="H7" s="19">
        <f aca="true" t="shared" si="0" ref="H7:H38">IF(D7="","",IF(AND(F7&gt;$B$4,F7&lt;$B$5),($G$4*F7/(J7-1))/$U$1,""))</f>
      </c>
      <c r="I7" s="19">
        <f aca="true" t="shared" si="1" ref="I7:I38">IF(D7="","",IF(AND(G7&gt;$B$4,G7&lt;$B$5),($G$4*G7/(K7-1))/$U$1,""))</f>
      </c>
      <c r="J7" s="4">
        <f aca="true" t="shared" si="2" ref="J7:K11">IF(D7&lt;0,1-100/D7,1+D7/100)</f>
        <v>1.2702702702702702</v>
      </c>
      <c r="K7" s="4">
        <f t="shared" si="2"/>
        <v>3.77</v>
      </c>
    </row>
    <row r="8" spans="1:11" ht="12.75">
      <c r="A8" s="25" t="s">
        <v>72</v>
      </c>
      <c r="B8" s="21" t="s">
        <v>53</v>
      </c>
      <c r="C8" s="20">
        <v>0.714</v>
      </c>
      <c r="D8" s="36">
        <v>-137</v>
      </c>
      <c r="E8" s="36">
        <v>110</v>
      </c>
      <c r="F8" s="18">
        <f>IF(D8="","",IF(D8&lt;0,IF(((1-100/D8)*C8)-1&gt;0,(C8*(1-100/D8))-1,0),IF(D8&gt;0,IF(((1+D8/100)*C8)-1&gt;0,(C8*(1+D8/100))-1,0))))</f>
        <v>0.2351678832116788</v>
      </c>
      <c r="G8" s="18">
        <f>IF(D8="","",IF(E8&lt;0,IF(((1-100/E8)*(1-C8))-1&gt;0,((1-C8)*(1-100/E8))-1,0),IF(E8&gt;0,IF(((1+E8/100)*(1-C8))-1&gt;0,((1-C8)*(1+E8/100))-1,0))))</f>
        <v>0</v>
      </c>
      <c r="H8" s="19">
        <f t="shared" si="0"/>
        <v>612.1548872</v>
      </c>
      <c r="I8" s="19">
        <f t="shared" si="1"/>
      </c>
      <c r="J8" s="4">
        <f t="shared" si="2"/>
        <v>1.72992700729927</v>
      </c>
      <c r="K8" s="4">
        <f t="shared" si="2"/>
        <v>2.1</v>
      </c>
    </row>
    <row r="9" spans="1:11" ht="12.75">
      <c r="A9" s="25" t="s">
        <v>78</v>
      </c>
      <c r="B9" s="21" t="s">
        <v>57</v>
      </c>
      <c r="C9" s="20">
        <v>0.513</v>
      </c>
      <c r="D9" s="37">
        <v>176</v>
      </c>
      <c r="E9" s="36">
        <v>-222</v>
      </c>
      <c r="F9" s="18">
        <f>IF(D9="","",IF(D9&lt;0,IF(((1-100/D9)*C9)-1&gt;0,(C9*(1-100/D9))-1,0),IF(D9&gt;0,IF(((1+D9/100)*C9)-1&gt;0,(C9*(1+D9/100))-1,0))))</f>
        <v>0.41588</v>
      </c>
      <c r="G9" s="18">
        <f>IF(D9="","",IF(E9&lt;0,IF(((1-100/E9)*(1-C9))-1&gt;0,((1-C9)*(1-100/E9))-1,0),IF(E9&gt;0,IF(((1+E9/100)*(1-C9))-1&gt;0,((1-C9)*(1+E9/100))-1,0))))</f>
        <v>0</v>
      </c>
      <c r="H9" s="19">
        <f t="shared" si="0"/>
        <v>448.9708154545455</v>
      </c>
      <c r="I9" s="19">
        <f t="shared" si="1"/>
      </c>
      <c r="J9" s="4">
        <f t="shared" si="2"/>
        <v>2.76</v>
      </c>
      <c r="K9" s="4">
        <f t="shared" si="2"/>
        <v>1.4504504504504505</v>
      </c>
    </row>
    <row r="10" spans="1:11" ht="12.75">
      <c r="A10" s="25" t="s">
        <v>66</v>
      </c>
      <c r="B10" s="21" t="s">
        <v>67</v>
      </c>
      <c r="C10" s="20">
        <v>0.595</v>
      </c>
      <c r="D10" s="36">
        <v>-152</v>
      </c>
      <c r="E10" s="36">
        <v>122</v>
      </c>
      <c r="F10" s="18">
        <f>IF(D10="","",IF(D10&lt;0,IF(((1-100/D10)*C10)-1&gt;0,(C10*(1-100/D10))-1,0),IF(D10&gt;0,IF(((1+D10/100)*C10)-1&gt;0,(C10*(1+D10/100))-1,0))))</f>
        <v>0</v>
      </c>
      <c r="G10" s="18">
        <f>IF(D10="","",IF(E10&lt;0,IF(((1-100/E10)*(1-C10))-1&gt;0,((1-C10)*(1-100/E10))-1,0),IF(E10&gt;0,IF(((1+E10/100)*(1-C10))-1&gt;0,((1-C10)*(1+E10/100))-1,0))))</f>
        <v>0</v>
      </c>
      <c r="H10" s="19">
        <f t="shared" si="0"/>
      </c>
      <c r="I10" s="19">
        <f t="shared" si="1"/>
      </c>
      <c r="J10" s="4">
        <f t="shared" si="2"/>
        <v>1.6578947368421053</v>
      </c>
      <c r="K10" s="4">
        <f t="shared" si="2"/>
        <v>2.2199999999999998</v>
      </c>
    </row>
    <row r="11" spans="1:11" ht="12.75">
      <c r="A11" s="25" t="s">
        <v>74</v>
      </c>
      <c r="B11" s="21" t="s">
        <v>80</v>
      </c>
      <c r="C11" s="20">
        <v>0.708</v>
      </c>
      <c r="D11" s="36">
        <v>-152</v>
      </c>
      <c r="E11" s="36">
        <v>122</v>
      </c>
      <c r="F11" s="18">
        <f>IF(D11="","",IF(D11&lt;0,IF(((1-100/D11)*C11)-1&gt;0,(C11*(1-100/D11))-1,0),IF(D11&gt;0,IF(((1+D11/100)*C11)-1&gt;0,(C11*(1+D11/100))-1,0))))</f>
        <v>0.1737894736842105</v>
      </c>
      <c r="G11" s="18">
        <f>IF(D11="","",IF(E11&lt;0,IF(((1-100/E11)*(1-C11))-1&gt;0,((1-C11)*(1-100/E11))-1,0),IF(E11&gt;0,IF(((1+E11/100)*(1-C11))-1&gt;0,((1-C11)*(1+E11/100))-1,0))))</f>
        <v>0</v>
      </c>
      <c r="H11" s="19">
        <f t="shared" si="0"/>
        <v>501.9145663999999</v>
      </c>
      <c r="I11" s="19">
        <f t="shared" si="1"/>
      </c>
      <c r="J11" s="4">
        <f t="shared" si="2"/>
        <v>1.6578947368421053</v>
      </c>
      <c r="K11" s="4">
        <f t="shared" si="2"/>
        <v>2.2199999999999998</v>
      </c>
    </row>
    <row r="12" spans="1:9" ht="12.75">
      <c r="A12" s="25"/>
      <c r="B12" s="21"/>
      <c r="C12" s="20"/>
      <c r="D12" s="36"/>
      <c r="E12" s="38"/>
      <c r="F12" s="18">
        <f aca="true" t="shared" si="3" ref="F12:F75">IF(D12="","",IF(D12&lt;0,IF(((1-100/D12)*C12)-1&gt;0,(C12*(1-100/D12))-1,0),IF(D12&gt;0,IF(((1+D12/100)*C12)-1&gt;0,(C12*(1+D12/100))-1,0))))</f>
      </c>
      <c r="G12" s="18">
        <f aca="true" t="shared" si="4" ref="G12:G75">IF(D12="","",IF(E12&lt;0,IF(((1-100/E12)*(1-C12))-1&gt;0,((1-C12)*(1-100/E12))-1,0),IF(E12&gt;0,IF(((1+E12/100)*(1-C12))-1&gt;0,((1-C12)*(1+E12/100))-1,0))))</f>
      </c>
      <c r="H12" s="19">
        <f t="shared" si="0"/>
      </c>
      <c r="I12" s="19">
        <f t="shared" si="1"/>
      </c>
    </row>
    <row r="13" spans="1:9" ht="12.75">
      <c r="A13" s="25"/>
      <c r="B13" s="21"/>
      <c r="C13" s="20"/>
      <c r="D13" s="36"/>
      <c r="E13" s="36"/>
      <c r="F13" s="18">
        <f t="shared" si="3"/>
      </c>
      <c r="G13" s="18">
        <f t="shared" si="4"/>
      </c>
      <c r="H13" s="19">
        <f t="shared" si="0"/>
      </c>
      <c r="I13" s="19">
        <f t="shared" si="1"/>
      </c>
    </row>
    <row r="14" spans="1:9" ht="12.75">
      <c r="A14" s="25"/>
      <c r="B14" s="21"/>
      <c r="C14" s="20"/>
      <c r="D14" s="38"/>
      <c r="E14" s="38"/>
      <c r="F14" s="18">
        <f t="shared" si="3"/>
      </c>
      <c r="G14" s="18">
        <f t="shared" si="4"/>
      </c>
      <c r="H14" s="19">
        <f t="shared" si="0"/>
      </c>
      <c r="I14" s="19">
        <f t="shared" si="1"/>
      </c>
    </row>
    <row r="15" spans="1:9" ht="12.75">
      <c r="A15" s="22"/>
      <c r="B15" s="23"/>
      <c r="C15" s="24"/>
      <c r="D15" s="38"/>
      <c r="E15" s="38"/>
      <c r="F15" s="18">
        <f t="shared" si="3"/>
      </c>
      <c r="G15" s="18">
        <f t="shared" si="4"/>
      </c>
      <c r="H15" s="19">
        <f t="shared" si="0"/>
      </c>
      <c r="I15" s="19">
        <f t="shared" si="1"/>
      </c>
    </row>
    <row r="16" spans="1:9" ht="12.75">
      <c r="A16" s="25"/>
      <c r="B16" s="21"/>
      <c r="C16" s="20"/>
      <c r="D16" s="38"/>
      <c r="E16" s="38"/>
      <c r="F16" s="18">
        <f t="shared" si="3"/>
      </c>
      <c r="G16" s="18">
        <f t="shared" si="4"/>
      </c>
      <c r="H16" s="19">
        <f t="shared" si="0"/>
      </c>
      <c r="I16" s="19">
        <f t="shared" si="1"/>
      </c>
    </row>
    <row r="17" spans="1:9" ht="12.75">
      <c r="A17" s="25"/>
      <c r="B17" s="21"/>
      <c r="C17" s="20"/>
      <c r="D17" s="39"/>
      <c r="E17" s="38"/>
      <c r="F17" s="18">
        <f t="shared" si="3"/>
      </c>
      <c r="G17" s="18">
        <f t="shared" si="4"/>
      </c>
      <c r="H17" s="19">
        <f t="shared" si="0"/>
      </c>
      <c r="I17" s="19">
        <f t="shared" si="1"/>
      </c>
    </row>
    <row r="18" spans="1:9" ht="12.75">
      <c r="A18" s="22"/>
      <c r="B18" s="23"/>
      <c r="C18" s="24"/>
      <c r="D18" s="40"/>
      <c r="E18" s="35"/>
      <c r="F18" s="18">
        <f t="shared" si="3"/>
      </c>
      <c r="G18" s="18">
        <f t="shared" si="4"/>
      </c>
      <c r="H18" s="19">
        <f t="shared" si="0"/>
      </c>
      <c r="I18" s="19">
        <f t="shared" si="1"/>
      </c>
    </row>
    <row r="19" spans="6:9" ht="12.75">
      <c r="F19" s="18">
        <f t="shared" si="3"/>
      </c>
      <c r="G19" s="18">
        <f t="shared" si="4"/>
      </c>
      <c r="H19" s="19">
        <f t="shared" si="0"/>
      </c>
      <c r="I19" s="19">
        <f t="shared" si="1"/>
      </c>
    </row>
    <row r="20" spans="6:9" ht="12.75">
      <c r="F20" s="18">
        <f t="shared" si="3"/>
      </c>
      <c r="G20" s="18">
        <f t="shared" si="4"/>
      </c>
      <c r="H20" s="19">
        <f t="shared" si="0"/>
      </c>
      <c r="I20" s="19">
        <f t="shared" si="1"/>
      </c>
    </row>
    <row r="21" spans="4:9" ht="12.75">
      <c r="D21" s="29"/>
      <c r="F21" s="18">
        <f t="shared" si="3"/>
      </c>
      <c r="G21" s="18">
        <f t="shared" si="4"/>
      </c>
      <c r="H21" s="19">
        <f t="shared" si="0"/>
      </c>
      <c r="I21" s="19">
        <f t="shared" si="1"/>
      </c>
    </row>
    <row r="22" spans="6:9" ht="12.75">
      <c r="F22" s="18">
        <f t="shared" si="3"/>
      </c>
      <c r="G22" s="18">
        <f t="shared" si="4"/>
      </c>
      <c r="H22" s="19">
        <f t="shared" si="0"/>
      </c>
      <c r="I22" s="19">
        <f t="shared" si="1"/>
      </c>
    </row>
    <row r="23" spans="6:9" ht="12.75">
      <c r="F23" s="18">
        <f t="shared" si="3"/>
      </c>
      <c r="G23" s="18">
        <f t="shared" si="4"/>
      </c>
      <c r="H23" s="19">
        <f t="shared" si="0"/>
      </c>
      <c r="I23" s="19">
        <f t="shared" si="1"/>
      </c>
    </row>
    <row r="24" spans="2:9" ht="18">
      <c r="B24" s="4"/>
      <c r="C24" s="16"/>
      <c r="E24" s="28"/>
      <c r="F24" s="18">
        <f t="shared" si="3"/>
      </c>
      <c r="G24" s="18">
        <f t="shared" si="4"/>
      </c>
      <c r="H24" s="19">
        <f t="shared" si="0"/>
      </c>
      <c r="I24" s="19">
        <f t="shared" si="1"/>
      </c>
    </row>
    <row r="25" spans="6:9" ht="12.75">
      <c r="F25" s="18">
        <f t="shared" si="3"/>
      </c>
      <c r="G25" s="18">
        <f t="shared" si="4"/>
      </c>
      <c r="H25" s="19">
        <f t="shared" si="0"/>
      </c>
      <c r="I25" s="19">
        <f t="shared" si="1"/>
      </c>
    </row>
    <row r="26" spans="6:9" ht="12.75">
      <c r="F26" s="18">
        <f t="shared" si="3"/>
      </c>
      <c r="G26" s="18">
        <f t="shared" si="4"/>
      </c>
      <c r="H26" s="19">
        <f t="shared" si="0"/>
      </c>
      <c r="I26" s="19">
        <f t="shared" si="1"/>
      </c>
    </row>
    <row r="27" spans="6:9" ht="12.75">
      <c r="F27" s="18">
        <f t="shared" si="3"/>
      </c>
      <c r="G27" s="18">
        <f t="shared" si="4"/>
      </c>
      <c r="H27" s="19">
        <f t="shared" si="0"/>
      </c>
      <c r="I27" s="19">
        <f t="shared" si="1"/>
      </c>
    </row>
    <row r="28" spans="6:9" ht="12.75">
      <c r="F28" s="18">
        <f t="shared" si="3"/>
      </c>
      <c r="G28" s="18">
        <f t="shared" si="4"/>
      </c>
      <c r="H28" s="19">
        <f t="shared" si="0"/>
      </c>
      <c r="I28" s="19">
        <f t="shared" si="1"/>
      </c>
    </row>
    <row r="29" spans="6:9" ht="12.75">
      <c r="F29" s="18">
        <f t="shared" si="3"/>
      </c>
      <c r="G29" s="18">
        <f t="shared" si="4"/>
      </c>
      <c r="H29" s="19">
        <f t="shared" si="0"/>
      </c>
      <c r="I29" s="19">
        <f t="shared" si="1"/>
      </c>
    </row>
    <row r="30" spans="6:9" ht="12.75">
      <c r="F30" s="18">
        <f t="shared" si="3"/>
      </c>
      <c r="G30" s="18">
        <f t="shared" si="4"/>
      </c>
      <c r="H30" s="19">
        <f t="shared" si="0"/>
      </c>
      <c r="I30" s="19">
        <f t="shared" si="1"/>
      </c>
    </row>
    <row r="31" spans="6:9" ht="12.75">
      <c r="F31" s="18">
        <f t="shared" si="3"/>
      </c>
      <c r="G31" s="18">
        <f t="shared" si="4"/>
      </c>
      <c r="H31" s="19">
        <f t="shared" si="0"/>
      </c>
      <c r="I31" s="19">
        <f t="shared" si="1"/>
      </c>
    </row>
    <row r="32" spans="6:9" ht="12.75">
      <c r="F32" s="18">
        <f t="shared" si="3"/>
      </c>
      <c r="G32" s="18">
        <f t="shared" si="4"/>
      </c>
      <c r="H32" s="19">
        <f t="shared" si="0"/>
      </c>
      <c r="I32" s="19">
        <f t="shared" si="1"/>
      </c>
    </row>
    <row r="33" spans="6:9" ht="12.75">
      <c r="F33" s="18">
        <f t="shared" si="3"/>
      </c>
      <c r="G33" s="18">
        <f t="shared" si="4"/>
      </c>
      <c r="H33" s="19">
        <f t="shared" si="0"/>
      </c>
      <c r="I33" s="19">
        <f t="shared" si="1"/>
      </c>
    </row>
    <row r="34" spans="6:9" ht="12.75">
      <c r="F34" s="18">
        <f t="shared" si="3"/>
      </c>
      <c r="G34" s="18">
        <f t="shared" si="4"/>
      </c>
      <c r="H34" s="19">
        <f t="shared" si="0"/>
      </c>
      <c r="I34" s="19">
        <f t="shared" si="1"/>
      </c>
    </row>
    <row r="35" spans="6:9" ht="12.75">
      <c r="F35" s="18">
        <f t="shared" si="3"/>
      </c>
      <c r="G35" s="18">
        <f t="shared" si="4"/>
      </c>
      <c r="H35" s="19">
        <f t="shared" si="0"/>
      </c>
      <c r="I35" s="19">
        <f t="shared" si="1"/>
      </c>
    </row>
    <row r="36" spans="6:9" ht="12.75">
      <c r="F36" s="18">
        <f t="shared" si="3"/>
      </c>
      <c r="G36" s="18">
        <f t="shared" si="4"/>
      </c>
      <c r="H36" s="19">
        <f t="shared" si="0"/>
      </c>
      <c r="I36" s="19">
        <f t="shared" si="1"/>
      </c>
    </row>
    <row r="37" spans="6:9" ht="12.75">
      <c r="F37" s="18">
        <f t="shared" si="3"/>
      </c>
      <c r="G37" s="18">
        <f t="shared" si="4"/>
      </c>
      <c r="H37" s="19">
        <f t="shared" si="0"/>
      </c>
      <c r="I37" s="19">
        <f t="shared" si="1"/>
      </c>
    </row>
    <row r="38" spans="6:9" ht="12.75">
      <c r="F38" s="18">
        <f t="shared" si="3"/>
      </c>
      <c r="G38" s="18">
        <f t="shared" si="4"/>
      </c>
      <c r="H38" s="19">
        <f t="shared" si="0"/>
      </c>
      <c r="I38" s="19">
        <f t="shared" si="1"/>
      </c>
    </row>
    <row r="39" spans="6:9" ht="12.75">
      <c r="F39" s="18">
        <f t="shared" si="3"/>
      </c>
      <c r="G39" s="18">
        <f t="shared" si="4"/>
      </c>
      <c r="H39" s="19">
        <f aca="true" t="shared" si="5" ref="H39:H70">IF(D39="","",IF(AND(F39&gt;$B$4,F39&lt;$B$5),($G$4*F39/(J39-1))/$U$1,""))</f>
      </c>
      <c r="I39" s="19">
        <f aca="true" t="shared" si="6" ref="I39:I70">IF(D39="","",IF(AND(G39&gt;$B$4,G39&lt;$B$5),($G$4*G39/(K39-1))/$U$1,""))</f>
      </c>
    </row>
    <row r="40" spans="6:9" ht="12.75">
      <c r="F40" s="18">
        <f t="shared" si="3"/>
      </c>
      <c r="G40" s="18">
        <f t="shared" si="4"/>
      </c>
      <c r="H40" s="19">
        <f t="shared" si="5"/>
      </c>
      <c r="I40" s="19">
        <f t="shared" si="6"/>
      </c>
    </row>
    <row r="41" spans="6:9" ht="12.75">
      <c r="F41" s="18">
        <f t="shared" si="3"/>
      </c>
      <c r="G41" s="18">
        <f t="shared" si="4"/>
      </c>
      <c r="H41" s="19">
        <f t="shared" si="5"/>
      </c>
      <c r="I41" s="19">
        <f t="shared" si="6"/>
      </c>
    </row>
    <row r="42" spans="6:9" ht="12.75">
      <c r="F42" s="18">
        <f t="shared" si="3"/>
      </c>
      <c r="G42" s="18">
        <f t="shared" si="4"/>
      </c>
      <c r="H42" s="19">
        <f t="shared" si="5"/>
      </c>
      <c r="I42" s="19">
        <f t="shared" si="6"/>
      </c>
    </row>
    <row r="43" spans="6:9" ht="12.75">
      <c r="F43" s="18">
        <f t="shared" si="3"/>
      </c>
      <c r="G43" s="18">
        <f t="shared" si="4"/>
      </c>
      <c r="H43" s="19">
        <f t="shared" si="5"/>
      </c>
      <c r="I43" s="19">
        <f t="shared" si="6"/>
      </c>
    </row>
    <row r="44" spans="6:9" ht="12.75">
      <c r="F44" s="18">
        <f t="shared" si="3"/>
      </c>
      <c r="G44" s="18">
        <f t="shared" si="4"/>
      </c>
      <c r="H44" s="19">
        <f t="shared" si="5"/>
      </c>
      <c r="I44" s="19">
        <f t="shared" si="6"/>
      </c>
    </row>
    <row r="45" spans="6:9" ht="12.75">
      <c r="F45" s="18">
        <f t="shared" si="3"/>
      </c>
      <c r="G45" s="18">
        <f t="shared" si="4"/>
      </c>
      <c r="H45" s="19">
        <f t="shared" si="5"/>
      </c>
      <c r="I45" s="19">
        <f t="shared" si="6"/>
      </c>
    </row>
    <row r="46" spans="6:9" ht="12.75">
      <c r="F46" s="18">
        <f t="shared" si="3"/>
      </c>
      <c r="G46" s="18">
        <f t="shared" si="4"/>
      </c>
      <c r="H46" s="19">
        <f t="shared" si="5"/>
      </c>
      <c r="I46" s="19">
        <f t="shared" si="6"/>
      </c>
    </row>
    <row r="47" spans="6:9" ht="12.75">
      <c r="F47" s="18">
        <f t="shared" si="3"/>
      </c>
      <c r="G47" s="18">
        <f t="shared" si="4"/>
      </c>
      <c r="H47" s="19">
        <f t="shared" si="5"/>
      </c>
      <c r="I47" s="19">
        <f t="shared" si="6"/>
      </c>
    </row>
    <row r="48" spans="6:9" ht="12.75">
      <c r="F48" s="18">
        <f t="shared" si="3"/>
      </c>
      <c r="G48" s="18">
        <f t="shared" si="4"/>
      </c>
      <c r="H48" s="19">
        <f t="shared" si="5"/>
      </c>
      <c r="I48" s="19">
        <f t="shared" si="6"/>
      </c>
    </row>
    <row r="49" spans="6:9" ht="12.75">
      <c r="F49" s="18">
        <f t="shared" si="3"/>
      </c>
      <c r="G49" s="18">
        <f t="shared" si="4"/>
      </c>
      <c r="H49" s="19">
        <f t="shared" si="5"/>
      </c>
      <c r="I49" s="19">
        <f t="shared" si="6"/>
      </c>
    </row>
    <row r="50" spans="6:9" ht="12.75">
      <c r="F50" s="18">
        <f t="shared" si="3"/>
      </c>
      <c r="G50" s="18">
        <f t="shared" si="4"/>
      </c>
      <c r="H50" s="19">
        <f t="shared" si="5"/>
      </c>
      <c r="I50" s="19">
        <f t="shared" si="6"/>
      </c>
    </row>
    <row r="51" spans="6:9" ht="12.75">
      <c r="F51" s="18">
        <f t="shared" si="3"/>
      </c>
      <c r="G51" s="18">
        <f t="shared" si="4"/>
      </c>
      <c r="H51" s="19">
        <f t="shared" si="5"/>
      </c>
      <c r="I51" s="19">
        <f t="shared" si="6"/>
      </c>
    </row>
    <row r="52" spans="6:9" ht="12.75">
      <c r="F52" s="18">
        <f t="shared" si="3"/>
      </c>
      <c r="G52" s="18">
        <f t="shared" si="4"/>
      </c>
      <c r="H52" s="19">
        <f t="shared" si="5"/>
      </c>
      <c r="I52" s="19">
        <f t="shared" si="6"/>
      </c>
    </row>
    <row r="53" spans="6:9" ht="12.75">
      <c r="F53" s="18">
        <f t="shared" si="3"/>
      </c>
      <c r="G53" s="18">
        <f t="shared" si="4"/>
      </c>
      <c r="H53" s="19">
        <f t="shared" si="5"/>
      </c>
      <c r="I53" s="19">
        <f t="shared" si="6"/>
      </c>
    </row>
    <row r="54" spans="6:9" ht="12.75">
      <c r="F54" s="18">
        <f t="shared" si="3"/>
      </c>
      <c r="G54" s="18">
        <f t="shared" si="4"/>
      </c>
      <c r="H54" s="19">
        <f t="shared" si="5"/>
      </c>
      <c r="I54" s="19">
        <f t="shared" si="6"/>
      </c>
    </row>
    <row r="55" spans="6:9" ht="12.75">
      <c r="F55" s="18">
        <f t="shared" si="3"/>
      </c>
      <c r="G55" s="18">
        <f t="shared" si="4"/>
      </c>
      <c r="H55" s="19">
        <f t="shared" si="5"/>
      </c>
      <c r="I55" s="19">
        <f t="shared" si="6"/>
      </c>
    </row>
    <row r="56" spans="6:9" ht="12.75">
      <c r="F56" s="18">
        <f t="shared" si="3"/>
      </c>
      <c r="G56" s="18">
        <f t="shared" si="4"/>
      </c>
      <c r="H56" s="19">
        <f t="shared" si="5"/>
      </c>
      <c r="I56" s="19">
        <f t="shared" si="6"/>
      </c>
    </row>
    <row r="57" spans="6:9" ht="12.75">
      <c r="F57" s="18">
        <f t="shared" si="3"/>
      </c>
      <c r="G57" s="18">
        <f t="shared" si="4"/>
      </c>
      <c r="H57" s="19">
        <f t="shared" si="5"/>
      </c>
      <c r="I57" s="19">
        <f t="shared" si="6"/>
      </c>
    </row>
    <row r="58" spans="6:9" ht="12.75">
      <c r="F58" s="18">
        <f t="shared" si="3"/>
      </c>
      <c r="G58" s="18">
        <f t="shared" si="4"/>
      </c>
      <c r="H58" s="19">
        <f t="shared" si="5"/>
      </c>
      <c r="I58" s="19">
        <f t="shared" si="6"/>
      </c>
    </row>
    <row r="59" spans="6:9" ht="12.75">
      <c r="F59" s="18">
        <f t="shared" si="3"/>
      </c>
      <c r="G59" s="18">
        <f t="shared" si="4"/>
      </c>
      <c r="H59" s="19">
        <f t="shared" si="5"/>
      </c>
      <c r="I59" s="19">
        <f t="shared" si="6"/>
      </c>
    </row>
    <row r="60" spans="6:9" ht="12.75">
      <c r="F60" s="18">
        <f t="shared" si="3"/>
      </c>
      <c r="G60" s="18">
        <f t="shared" si="4"/>
      </c>
      <c r="H60" s="19">
        <f t="shared" si="5"/>
      </c>
      <c r="I60" s="19">
        <f t="shared" si="6"/>
      </c>
    </row>
    <row r="61" spans="6:9" ht="12.75">
      <c r="F61" s="18">
        <f t="shared" si="3"/>
      </c>
      <c r="G61" s="18">
        <f t="shared" si="4"/>
      </c>
      <c r="H61" s="19">
        <f t="shared" si="5"/>
      </c>
      <c r="I61" s="19">
        <f t="shared" si="6"/>
      </c>
    </row>
    <row r="62" spans="6:9" ht="12.75">
      <c r="F62" s="18">
        <f t="shared" si="3"/>
      </c>
      <c r="G62" s="18">
        <f t="shared" si="4"/>
      </c>
      <c r="H62" s="19">
        <f t="shared" si="5"/>
      </c>
      <c r="I62" s="19">
        <f t="shared" si="6"/>
      </c>
    </row>
    <row r="63" spans="6:9" ht="12.75">
      <c r="F63" s="18">
        <f t="shared" si="3"/>
      </c>
      <c r="G63" s="18">
        <f t="shared" si="4"/>
      </c>
      <c r="H63" s="19">
        <f t="shared" si="5"/>
      </c>
      <c r="I63" s="19">
        <f t="shared" si="6"/>
      </c>
    </row>
    <row r="64" spans="6:9" ht="12.75">
      <c r="F64" s="18">
        <f t="shared" si="3"/>
      </c>
      <c r="G64" s="18">
        <f t="shared" si="4"/>
      </c>
      <c r="H64" s="19">
        <f t="shared" si="5"/>
      </c>
      <c r="I64" s="19">
        <f t="shared" si="6"/>
      </c>
    </row>
    <row r="65" spans="6:9" ht="12.75">
      <c r="F65" s="18">
        <f t="shared" si="3"/>
      </c>
      <c r="G65" s="18">
        <f t="shared" si="4"/>
      </c>
      <c r="H65" s="19">
        <f t="shared" si="5"/>
      </c>
      <c r="I65" s="19">
        <f t="shared" si="6"/>
      </c>
    </row>
    <row r="66" spans="6:9" ht="12.75">
      <c r="F66" s="18">
        <f t="shared" si="3"/>
      </c>
      <c r="G66" s="18">
        <f t="shared" si="4"/>
      </c>
      <c r="H66" s="19">
        <f t="shared" si="5"/>
      </c>
      <c r="I66" s="19">
        <f t="shared" si="6"/>
      </c>
    </row>
    <row r="67" spans="6:9" ht="12.75">
      <c r="F67" s="18">
        <f t="shared" si="3"/>
      </c>
      <c r="G67" s="18">
        <f t="shared" si="4"/>
      </c>
      <c r="H67" s="19">
        <f t="shared" si="5"/>
      </c>
      <c r="I67" s="19">
        <f t="shared" si="6"/>
      </c>
    </row>
    <row r="68" spans="6:9" ht="12.75">
      <c r="F68" s="18">
        <f t="shared" si="3"/>
      </c>
      <c r="G68" s="18">
        <f t="shared" si="4"/>
      </c>
      <c r="H68" s="19">
        <f t="shared" si="5"/>
      </c>
      <c r="I68" s="19">
        <f t="shared" si="6"/>
      </c>
    </row>
    <row r="69" spans="6:9" ht="12.75">
      <c r="F69" s="18">
        <f t="shared" si="3"/>
      </c>
      <c r="G69" s="18">
        <f t="shared" si="4"/>
      </c>
      <c r="H69" s="19">
        <f t="shared" si="5"/>
      </c>
      <c r="I69" s="19">
        <f t="shared" si="6"/>
      </c>
    </row>
    <row r="70" spans="6:9" ht="12.75">
      <c r="F70" s="18">
        <f t="shared" si="3"/>
      </c>
      <c r="G70" s="18">
        <f t="shared" si="4"/>
      </c>
      <c r="H70" s="19">
        <f t="shared" si="5"/>
      </c>
      <c r="I70" s="19">
        <f t="shared" si="6"/>
      </c>
    </row>
    <row r="71" spans="6:9" ht="12.75">
      <c r="F71" s="18">
        <f t="shared" si="3"/>
      </c>
      <c r="G71" s="18">
        <f t="shared" si="4"/>
      </c>
      <c r="H71" s="19">
        <f aca="true" t="shared" si="7" ref="H71:H102">IF(D71="","",IF(AND(F71&gt;$B$4,F71&lt;$B$5),($G$4*F71/(J71-1))/$U$1,""))</f>
      </c>
      <c r="I71" s="19">
        <f aca="true" t="shared" si="8" ref="I71:I102">IF(D71="","",IF(AND(G71&gt;$B$4,G71&lt;$B$5),($G$4*G71/(K71-1))/$U$1,""))</f>
      </c>
    </row>
    <row r="72" spans="6:9" ht="12.75">
      <c r="F72" s="18">
        <f t="shared" si="3"/>
      </c>
      <c r="G72" s="18">
        <f t="shared" si="4"/>
      </c>
      <c r="H72" s="19">
        <f t="shared" si="7"/>
      </c>
      <c r="I72" s="19">
        <f t="shared" si="8"/>
      </c>
    </row>
    <row r="73" spans="6:9" ht="12.75">
      <c r="F73" s="18">
        <f t="shared" si="3"/>
      </c>
      <c r="G73" s="18">
        <f t="shared" si="4"/>
      </c>
      <c r="H73" s="19">
        <f t="shared" si="7"/>
      </c>
      <c r="I73" s="19">
        <f t="shared" si="8"/>
      </c>
    </row>
    <row r="74" spans="6:9" ht="12.75">
      <c r="F74" s="18">
        <f t="shared" si="3"/>
      </c>
      <c r="G74" s="18">
        <f t="shared" si="4"/>
      </c>
      <c r="H74" s="19">
        <f t="shared" si="7"/>
      </c>
      <c r="I74" s="19">
        <f t="shared" si="8"/>
      </c>
    </row>
    <row r="75" spans="6:9" ht="12.75">
      <c r="F75" s="18">
        <f t="shared" si="3"/>
      </c>
      <c r="G75" s="18">
        <f t="shared" si="4"/>
      </c>
      <c r="H75" s="19">
        <f t="shared" si="7"/>
      </c>
      <c r="I75" s="19">
        <f t="shared" si="8"/>
      </c>
    </row>
    <row r="76" spans="6:9" ht="12.75">
      <c r="F76" s="18">
        <f>IF(D76="","",IF(D76&lt;0,IF(((1-100/D76)*C76)-1&gt;0,(C76*(1-100/D76))-1,0),IF(D76&gt;0,IF(((1+D76/100)*C76)-1&gt;0,(C76*(1+D76/100))-1,0))))</f>
      </c>
      <c r="G76" s="18">
        <f>IF(D76="","",IF(E76&lt;0,IF(((1-100/E76)*(1-C76))-1&gt;0,((1-C76)*(1-100/E76))-1,0),IF(E76&gt;0,IF(((1+E76/100)*(1-C76))-1&gt;0,((1-C76)*(1+E76/100))-1,0))))</f>
      </c>
      <c r="H76" s="19">
        <f t="shared" si="7"/>
      </c>
      <c r="I76" s="19">
        <f t="shared" si="8"/>
      </c>
    </row>
    <row r="77" spans="8:9" ht="12.75">
      <c r="H77" s="19">
        <f t="shared" si="7"/>
      </c>
      <c r="I77" s="19">
        <f t="shared" si="8"/>
      </c>
    </row>
    <row r="78" spans="8:9" ht="12.75">
      <c r="H78" s="19">
        <f t="shared" si="7"/>
      </c>
      <c r="I78" s="19">
        <f t="shared" si="8"/>
      </c>
    </row>
    <row r="79" spans="8:9" ht="12.75">
      <c r="H79" s="19">
        <f t="shared" si="7"/>
      </c>
      <c r="I79" s="19">
        <f t="shared" si="8"/>
      </c>
    </row>
    <row r="80" spans="8:9" ht="12.75">
      <c r="H80" s="19">
        <f t="shared" si="7"/>
      </c>
      <c r="I80" s="19">
        <f t="shared" si="8"/>
      </c>
    </row>
    <row r="81" spans="8:9" ht="12.75">
      <c r="H81" s="19">
        <f t="shared" si="7"/>
      </c>
      <c r="I81" s="19">
        <f t="shared" si="8"/>
      </c>
    </row>
    <row r="82" spans="8:9" ht="12.75">
      <c r="H82" s="19">
        <f t="shared" si="7"/>
      </c>
      <c r="I82" s="19">
        <f t="shared" si="8"/>
      </c>
    </row>
    <row r="83" spans="8:9" ht="12.75">
      <c r="H83" s="19">
        <f t="shared" si="7"/>
      </c>
      <c r="I83" s="19">
        <f t="shared" si="8"/>
      </c>
    </row>
    <row r="84" spans="8:9" ht="12.75">
      <c r="H84" s="19">
        <f t="shared" si="7"/>
      </c>
      <c r="I84" s="19">
        <f t="shared" si="8"/>
      </c>
    </row>
    <row r="85" spans="8:9" ht="12.75">
      <c r="H85" s="19">
        <f t="shared" si="7"/>
      </c>
      <c r="I85" s="19">
        <f t="shared" si="8"/>
      </c>
    </row>
    <row r="86" spans="8:9" ht="12.75">
      <c r="H86" s="19">
        <f t="shared" si="7"/>
      </c>
      <c r="I86" s="19">
        <f t="shared" si="8"/>
      </c>
    </row>
    <row r="87" spans="8:9" ht="12.75">
      <c r="H87" s="19">
        <f t="shared" si="7"/>
      </c>
      <c r="I87" s="19">
        <f t="shared" si="8"/>
      </c>
    </row>
    <row r="88" spans="8:9" ht="12.75">
      <c r="H88" s="19">
        <f t="shared" si="7"/>
      </c>
      <c r="I88" s="19">
        <f t="shared" si="8"/>
      </c>
    </row>
    <row r="89" spans="8:9" ht="12.75">
      <c r="H89" s="19">
        <f t="shared" si="7"/>
      </c>
      <c r="I89" s="19">
        <f t="shared" si="8"/>
      </c>
    </row>
    <row r="90" spans="8:9" ht="12.75">
      <c r="H90" s="19">
        <f t="shared" si="7"/>
      </c>
      <c r="I90" s="19">
        <f t="shared" si="8"/>
      </c>
    </row>
    <row r="91" spans="8:9" ht="12.75">
      <c r="H91" s="19">
        <f t="shared" si="7"/>
      </c>
      <c r="I91" s="19">
        <f t="shared" si="8"/>
      </c>
    </row>
    <row r="92" spans="8:9" ht="12.75">
      <c r="H92" s="19">
        <f t="shared" si="7"/>
      </c>
      <c r="I92" s="19">
        <f t="shared" si="8"/>
      </c>
    </row>
    <row r="93" spans="8:9" ht="12.75">
      <c r="H93" s="19">
        <f t="shared" si="7"/>
      </c>
      <c r="I93" s="19">
        <f t="shared" si="8"/>
      </c>
    </row>
    <row r="94" spans="8:9" ht="12.75">
      <c r="H94" s="19">
        <f t="shared" si="7"/>
      </c>
      <c r="I94" s="19">
        <f t="shared" si="8"/>
      </c>
    </row>
    <row r="95" spans="8:9" ht="12.75">
      <c r="H95" s="19">
        <f t="shared" si="7"/>
      </c>
      <c r="I95" s="19">
        <f t="shared" si="8"/>
      </c>
    </row>
    <row r="96" spans="8:9" ht="12.75">
      <c r="H96" s="19">
        <f t="shared" si="7"/>
      </c>
      <c r="I96" s="19">
        <f t="shared" si="8"/>
      </c>
    </row>
    <row r="97" spans="8:9" ht="12.75">
      <c r="H97" s="19">
        <f t="shared" si="7"/>
      </c>
      <c r="I97" s="19">
        <f t="shared" si="8"/>
      </c>
    </row>
    <row r="98" spans="8:9" ht="12.75">
      <c r="H98" s="19">
        <f t="shared" si="7"/>
      </c>
      <c r="I98" s="19">
        <f t="shared" si="8"/>
      </c>
    </row>
    <row r="99" spans="8:9" ht="12.75">
      <c r="H99" s="19">
        <f t="shared" si="7"/>
      </c>
      <c r="I99" s="19">
        <f t="shared" si="8"/>
      </c>
    </row>
    <row r="100" spans="8:9" ht="12.75">
      <c r="H100" s="19">
        <f t="shared" si="7"/>
      </c>
      <c r="I100" s="19">
        <f t="shared" si="8"/>
      </c>
    </row>
    <row r="101" spans="8:9" ht="12.75">
      <c r="H101" s="19">
        <f t="shared" si="7"/>
      </c>
      <c r="I101" s="19">
        <f t="shared" si="8"/>
      </c>
    </row>
    <row r="102" spans="8:9" ht="12.75">
      <c r="H102" s="19">
        <f t="shared" si="7"/>
      </c>
      <c r="I102" s="19">
        <f t="shared" si="8"/>
      </c>
    </row>
    <row r="103" spans="8:9" ht="12.75">
      <c r="H103" s="19">
        <f aca="true" t="shared" si="9" ref="H103:H114">IF(D103="","",IF(AND(F103&gt;$B$4,F103&lt;$B$5),($G$4*F103/(J103-1))/$U$1,""))</f>
      </c>
      <c r="I103" s="19">
        <f aca="true" t="shared" si="10" ref="I103:I114">IF(D103="","",IF(AND(G103&gt;$B$4,G103&lt;$B$5),($G$4*G103/(K103-1))/$U$1,""))</f>
      </c>
    </row>
    <row r="104" spans="8:9" ht="12.75">
      <c r="H104" s="19">
        <f t="shared" si="9"/>
      </c>
      <c r="I104" s="19">
        <f t="shared" si="10"/>
      </c>
    </row>
    <row r="105" spans="8:9" ht="12.75">
      <c r="H105" s="19">
        <f t="shared" si="9"/>
      </c>
      <c r="I105" s="19">
        <f t="shared" si="10"/>
      </c>
    </row>
    <row r="106" spans="8:9" ht="12.75">
      <c r="H106" s="19">
        <f t="shared" si="9"/>
      </c>
      <c r="I106" s="19">
        <f t="shared" si="10"/>
      </c>
    </row>
    <row r="107" spans="8:9" ht="12.75">
      <c r="H107" s="19">
        <f t="shared" si="9"/>
      </c>
      <c r="I107" s="19">
        <f t="shared" si="10"/>
      </c>
    </row>
    <row r="108" spans="8:9" ht="12.75">
      <c r="H108" s="19">
        <f t="shared" si="9"/>
      </c>
      <c r="I108" s="19">
        <f t="shared" si="10"/>
      </c>
    </row>
    <row r="109" spans="8:9" ht="12.75">
      <c r="H109" s="19">
        <f t="shared" si="9"/>
      </c>
      <c r="I109" s="19">
        <f t="shared" si="10"/>
      </c>
    </row>
    <row r="110" spans="8:9" ht="12.75">
      <c r="H110" s="19">
        <f t="shared" si="9"/>
      </c>
      <c r="I110" s="19">
        <f t="shared" si="10"/>
      </c>
    </row>
    <row r="111" spans="8:9" ht="12.75">
      <c r="H111" s="19">
        <f t="shared" si="9"/>
      </c>
      <c r="I111" s="19">
        <f t="shared" si="10"/>
      </c>
    </row>
    <row r="112" spans="8:9" ht="12.75">
      <c r="H112" s="19">
        <f t="shared" si="9"/>
      </c>
      <c r="I112" s="19">
        <f t="shared" si="10"/>
      </c>
    </row>
    <row r="113" spans="8:9" ht="12.75">
      <c r="H113" s="19">
        <f t="shared" si="9"/>
      </c>
      <c r="I113" s="19">
        <f t="shared" si="10"/>
      </c>
    </row>
    <row r="114" spans="8:9" ht="12.75">
      <c r="H114" s="19">
        <f t="shared" si="9"/>
      </c>
      <c r="I114" s="19">
        <f t="shared" si="10"/>
      </c>
    </row>
  </sheetData>
  <mergeCells count="5">
    <mergeCell ref="J5:K5"/>
    <mergeCell ref="A1:I1"/>
    <mergeCell ref="H3:I3"/>
    <mergeCell ref="F5:G5"/>
    <mergeCell ref="H5:I5"/>
  </mergeCells>
  <hyperlinks>
    <hyperlink ref="A1:I1" r:id="rId1" display="http://www.sportpunter.com/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3"/>
  <sheetViews>
    <sheetView tabSelected="1" workbookViewId="0" topLeftCell="A1">
      <pane ySplit="4" topLeftCell="BM5" activePane="bottomLeft" state="frozen"/>
      <selection pane="topLeft" activeCell="A1" sqref="A1"/>
      <selection pane="bottomLeft" activeCell="K20" sqref="K20"/>
    </sheetView>
  </sheetViews>
  <sheetFormatPr defaultColWidth="9.140625" defaultRowHeight="12.75"/>
  <cols>
    <col min="1" max="1" width="8.140625" style="73" bestFit="1" customWidth="1"/>
    <col min="2" max="2" width="16.421875" style="49" bestFit="1" customWidth="1"/>
    <col min="3" max="3" width="13.421875" style="49" customWidth="1"/>
    <col min="4" max="5" width="7.8515625" style="55" bestFit="1" customWidth="1"/>
    <col min="6" max="6" width="15.00390625" style="56" bestFit="1" customWidth="1"/>
    <col min="7" max="7" width="8.7109375" style="56" bestFit="1" customWidth="1"/>
    <col min="8" max="8" width="20.421875" style="49" bestFit="1" customWidth="1"/>
    <col min="9" max="9" width="10.28125" style="48" bestFit="1" customWidth="1"/>
    <col min="10" max="10" width="9.140625" style="68" bestFit="1" customWidth="1"/>
    <col min="11" max="12" width="7.140625" style="48" bestFit="1" customWidth="1"/>
    <col min="13" max="16384" width="9.140625" style="49" customWidth="1"/>
  </cols>
  <sheetData>
    <row r="1" spans="1:11" ht="48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2" customHeight="1">
      <c r="A2" s="50"/>
      <c r="B2" s="50"/>
      <c r="C2" s="50"/>
      <c r="D2" s="51"/>
      <c r="E2" s="51"/>
      <c r="F2" s="50"/>
      <c r="G2" s="52"/>
      <c r="H2" s="50"/>
      <c r="I2" s="50"/>
      <c r="J2" s="50"/>
      <c r="K2" s="52"/>
    </row>
    <row r="3" spans="1:12" s="54" customFormat="1" ht="12.75">
      <c r="A3" s="53"/>
      <c r="D3" s="55"/>
      <c r="E3" s="55"/>
      <c r="F3" s="56"/>
      <c r="G3" s="56"/>
      <c r="H3" s="57" t="s">
        <v>34</v>
      </c>
      <c r="I3" s="58">
        <v>500</v>
      </c>
      <c r="J3" s="59"/>
      <c r="K3" s="81" t="s">
        <v>81</v>
      </c>
      <c r="L3" s="81"/>
    </row>
    <row r="4" spans="1:12" s="43" customFormat="1" ht="25.5">
      <c r="A4" s="60" t="s">
        <v>29</v>
      </c>
      <c r="B4" s="43" t="s">
        <v>30</v>
      </c>
      <c r="C4" s="43" t="s">
        <v>31</v>
      </c>
      <c r="D4" s="44" t="s">
        <v>32</v>
      </c>
      <c r="E4" s="44" t="s">
        <v>33</v>
      </c>
      <c r="F4" s="45" t="s">
        <v>37</v>
      </c>
      <c r="G4" s="45" t="s">
        <v>38</v>
      </c>
      <c r="H4" s="43" t="s">
        <v>36</v>
      </c>
      <c r="I4" s="61" t="s">
        <v>35</v>
      </c>
      <c r="J4" s="62" t="s">
        <v>82</v>
      </c>
      <c r="K4" s="61" t="s">
        <v>69</v>
      </c>
      <c r="L4" s="61" t="s">
        <v>70</v>
      </c>
    </row>
    <row r="5" spans="1:12" s="30" customFormat="1" ht="12.75">
      <c r="A5" s="63">
        <v>37544</v>
      </c>
      <c r="B5" s="49" t="s">
        <v>39</v>
      </c>
      <c r="C5" s="49" t="s">
        <v>40</v>
      </c>
      <c r="D5" s="64">
        <v>-370</v>
      </c>
      <c r="E5" s="64">
        <v>277</v>
      </c>
      <c r="F5" s="65" t="s">
        <v>40</v>
      </c>
      <c r="G5" s="66">
        <v>64</v>
      </c>
      <c r="H5" s="65" t="s">
        <v>40</v>
      </c>
      <c r="I5" s="67">
        <f>IF(A5&lt;&gt;"",IF(F5=B5,IF(H5=F5,I3+(K5-1)*G5,IF(H5&lt;&gt;F5,I3-G5)),IF(F5=C5,IF(H5=F5,I3+(L5-1)*G5,IF(H5&lt;&gt;F5,I3-G5)))),"")</f>
        <v>677.28</v>
      </c>
      <c r="J5" s="68">
        <f>IF(A5&lt;&gt;"",(I5-$I$3)/SUM($G$5:G5),"")</f>
        <v>2.7699999999999996</v>
      </c>
      <c r="K5" s="67">
        <f>IF(D5&lt;0,1-100/D5,1+D5/100)</f>
        <v>1.2702702702702702</v>
      </c>
      <c r="L5" s="67">
        <f>IF(E5&lt;0,1-100/E5,1+E5/100)</f>
        <v>3.77</v>
      </c>
    </row>
    <row r="6" spans="1:12" s="30" customFormat="1" ht="12.75">
      <c r="A6" s="63">
        <v>37545</v>
      </c>
      <c r="B6" s="30" t="s">
        <v>41</v>
      </c>
      <c r="C6" s="30" t="s">
        <v>42</v>
      </c>
      <c r="D6" s="47">
        <v>-333.33333333333326</v>
      </c>
      <c r="E6" s="47">
        <v>190</v>
      </c>
      <c r="F6" s="66" t="s">
        <v>42</v>
      </c>
      <c r="G6" s="66">
        <v>55</v>
      </c>
      <c r="H6" s="30" t="s">
        <v>41</v>
      </c>
      <c r="I6" s="67">
        <f>IF(A6&lt;&gt;"",IF(F6=B6,IF(H6=F6,I5+(K6-1)*G6,IF(H6&lt;&gt;F6,I5-G6)),IF(F6=C6,IF(H6=F6,I5+(L6-1)*G6,IF(H6&lt;&gt;F6,I5-G6)))),"")</f>
        <v>622.28</v>
      </c>
      <c r="J6" s="68">
        <f>IF(A6&lt;&gt;"",(I6-$I$3)/SUM($G$5:G6),"")</f>
        <v>1.0275630252100838</v>
      </c>
      <c r="K6" s="67">
        <f aca="true" t="shared" si="0" ref="K6:K40">IF(D6&lt;0,1-100/D6,1+D6/100)</f>
        <v>1.3</v>
      </c>
      <c r="L6" s="67">
        <f aca="true" t="shared" si="1" ref="L6:L40">IF(E6&lt;0,1-100/E6,1+E6/100)</f>
        <v>2.9</v>
      </c>
    </row>
    <row r="7" spans="1:12" s="30" customFormat="1" ht="12.75">
      <c r="A7" s="63">
        <v>37545</v>
      </c>
      <c r="B7" s="30" t="s">
        <v>43</v>
      </c>
      <c r="C7" s="30" t="s">
        <v>44</v>
      </c>
      <c r="D7" s="47">
        <v>-138.88888888888889</v>
      </c>
      <c r="E7" s="47">
        <v>145</v>
      </c>
      <c r="F7" s="66" t="s">
        <v>43</v>
      </c>
      <c r="G7" s="66">
        <v>170</v>
      </c>
      <c r="H7" s="30" t="s">
        <v>43</v>
      </c>
      <c r="I7" s="67">
        <f aca="true" t="shared" si="2" ref="I7:I53">IF(A7&lt;&gt;"",IF(F7=B7,IF(H7=F7,I6+(K7-1)*G7,IF(H7&lt;&gt;F7,I6-G7)),IF(F7=C7,IF(H7=F7,I6+(L7-1)*G7,IF(H7&lt;&gt;F7,I6-G7)))),"")</f>
        <v>744.68</v>
      </c>
      <c r="J7" s="68">
        <f>IF(A7&lt;&gt;"",(I7-$I$3)/SUM($G$5:G7),"")</f>
        <v>0.8466435986159168</v>
      </c>
      <c r="K7" s="67">
        <f t="shared" si="0"/>
        <v>1.72</v>
      </c>
      <c r="L7" s="67">
        <f t="shared" si="1"/>
        <v>2.45</v>
      </c>
    </row>
    <row r="8" spans="1:12" s="30" customFormat="1" ht="12.75">
      <c r="A8" s="63">
        <v>37546</v>
      </c>
      <c r="B8" s="30" t="s">
        <v>43</v>
      </c>
      <c r="C8" s="30" t="s">
        <v>45</v>
      </c>
      <c r="D8" s="47">
        <v>110</v>
      </c>
      <c r="E8" s="47">
        <v>-138.88888888888889</v>
      </c>
      <c r="F8" s="66" t="s">
        <v>43</v>
      </c>
      <c r="G8" s="66">
        <v>108</v>
      </c>
      <c r="H8" s="30" t="s">
        <v>43</v>
      </c>
      <c r="I8" s="67">
        <f t="shared" si="2"/>
        <v>863.48</v>
      </c>
      <c r="J8" s="68">
        <f>IF(A8&lt;&gt;"",(I8-$I$3)/SUM($G$5:G8),"")</f>
        <v>0.9155667506297229</v>
      </c>
      <c r="K8" s="67">
        <f t="shared" si="0"/>
        <v>2.1</v>
      </c>
      <c r="L8" s="67">
        <f t="shared" si="1"/>
        <v>1.72</v>
      </c>
    </row>
    <row r="9" spans="1:12" s="30" customFormat="1" ht="38.25">
      <c r="A9" s="63">
        <v>37546</v>
      </c>
      <c r="B9" s="30" t="s">
        <v>59</v>
      </c>
      <c r="C9" s="30" t="s">
        <v>18</v>
      </c>
      <c r="D9" s="47">
        <v>-151.51515151515153</v>
      </c>
      <c r="E9" s="47">
        <v>105</v>
      </c>
      <c r="F9" s="66" t="s">
        <v>59</v>
      </c>
      <c r="G9" s="66">
        <v>261</v>
      </c>
      <c r="H9" s="30" t="s">
        <v>18</v>
      </c>
      <c r="I9" s="67">
        <f t="shared" si="2"/>
        <v>602.48</v>
      </c>
      <c r="J9" s="68">
        <f>IF(A9&lt;&gt;"",(I9-$I$3)/SUM($G$5:G9),"")</f>
        <v>0.15574468085106385</v>
      </c>
      <c r="K9" s="67">
        <f t="shared" si="0"/>
        <v>1.66</v>
      </c>
      <c r="L9" s="67">
        <f t="shared" si="1"/>
        <v>2.05</v>
      </c>
    </row>
    <row r="10" spans="1:12" s="30" customFormat="1" ht="25.5">
      <c r="A10" s="63">
        <v>37547</v>
      </c>
      <c r="B10" s="30" t="s">
        <v>60</v>
      </c>
      <c r="C10" s="30" t="s">
        <v>14</v>
      </c>
      <c r="D10" s="47">
        <v>125</v>
      </c>
      <c r="E10" s="47">
        <v>-163.93442622950818</v>
      </c>
      <c r="F10" s="66" t="s">
        <v>60</v>
      </c>
      <c r="G10" s="66">
        <v>106</v>
      </c>
      <c r="H10" s="30" t="s">
        <v>14</v>
      </c>
      <c r="I10" s="67">
        <f t="shared" si="2"/>
        <v>496.48</v>
      </c>
      <c r="J10" s="68">
        <f>IF(A10&lt;&gt;"",(I10-$I$3)/SUM($G$5:G10),"")</f>
        <v>-0.004607329842931914</v>
      </c>
      <c r="K10" s="67">
        <f t="shared" si="0"/>
        <v>2.25</v>
      </c>
      <c r="L10" s="67">
        <f t="shared" si="1"/>
        <v>1.61</v>
      </c>
    </row>
    <row r="11" spans="1:12" s="30" customFormat="1" ht="12.75">
      <c r="A11" s="63">
        <v>37547</v>
      </c>
      <c r="B11" s="30" t="s">
        <v>46</v>
      </c>
      <c r="C11" s="30" t="s">
        <v>47</v>
      </c>
      <c r="D11" s="47">
        <v>125</v>
      </c>
      <c r="E11" s="47">
        <v>-151.51515151515153</v>
      </c>
      <c r="F11" s="66" t="s">
        <v>46</v>
      </c>
      <c r="G11" s="66">
        <v>110</v>
      </c>
      <c r="H11" s="30" t="s">
        <v>46</v>
      </c>
      <c r="I11" s="67">
        <f t="shared" si="2"/>
        <v>633.98</v>
      </c>
      <c r="J11" s="68">
        <f>IF(A11&lt;&gt;"",(I11-$I$3)/SUM($G$5:G11),"")</f>
        <v>0.15329519450800919</v>
      </c>
      <c r="K11" s="67">
        <f t="shared" si="0"/>
        <v>2.25</v>
      </c>
      <c r="L11" s="67">
        <f t="shared" si="1"/>
        <v>1.66</v>
      </c>
    </row>
    <row r="12" spans="1:12" s="30" customFormat="1" ht="25.5">
      <c r="A12" s="63">
        <v>37548</v>
      </c>
      <c r="B12" s="30" t="s">
        <v>48</v>
      </c>
      <c r="C12" s="30" t="s">
        <v>49</v>
      </c>
      <c r="D12" s="47">
        <v>-188.67924528301887</v>
      </c>
      <c r="E12" s="47">
        <v>155</v>
      </c>
      <c r="F12" s="66" t="s">
        <v>48</v>
      </c>
      <c r="G12" s="66">
        <v>98</v>
      </c>
      <c r="H12" s="30" t="s">
        <v>48</v>
      </c>
      <c r="I12" s="67">
        <f t="shared" si="2"/>
        <v>685.9200000000001</v>
      </c>
      <c r="J12" s="68">
        <f>IF(A12&lt;&gt;"",(I12-$I$3)/SUM($G$5:G12),"")</f>
        <v>0.19127572016460914</v>
      </c>
      <c r="K12" s="67">
        <f t="shared" si="0"/>
        <v>1.53</v>
      </c>
      <c r="L12" s="67">
        <f t="shared" si="1"/>
        <v>2.55</v>
      </c>
    </row>
    <row r="13" spans="1:12" s="30" customFormat="1" ht="12.75">
      <c r="A13" s="63">
        <v>37548</v>
      </c>
      <c r="B13" s="30" t="s">
        <v>50</v>
      </c>
      <c r="C13" s="30" t="s">
        <v>51</v>
      </c>
      <c r="D13" s="47">
        <v>-250</v>
      </c>
      <c r="E13" s="47">
        <v>205</v>
      </c>
      <c r="F13" s="66" t="s">
        <v>51</v>
      </c>
      <c r="G13" s="66">
        <v>31</v>
      </c>
      <c r="H13" s="30" t="s">
        <v>50</v>
      </c>
      <c r="I13" s="67">
        <f t="shared" si="2"/>
        <v>654.9200000000001</v>
      </c>
      <c r="J13" s="68">
        <f>IF(A13&lt;&gt;"",(I13-$I$3)/SUM($G$5:G13),"")</f>
        <v>0.15445663010967106</v>
      </c>
      <c r="K13" s="67">
        <f t="shared" si="0"/>
        <v>1.4</v>
      </c>
      <c r="L13" s="67">
        <f t="shared" si="1"/>
        <v>3.05</v>
      </c>
    </row>
    <row r="14" spans="1:12" s="30" customFormat="1" ht="25.5">
      <c r="A14" s="63">
        <v>37549</v>
      </c>
      <c r="B14" s="30" t="s">
        <v>52</v>
      </c>
      <c r="C14" s="30" t="s">
        <v>53</v>
      </c>
      <c r="D14" s="47">
        <v>110</v>
      </c>
      <c r="E14" s="47">
        <v>-142.85714285714286</v>
      </c>
      <c r="F14" s="66" t="s">
        <v>52</v>
      </c>
      <c r="G14" s="66">
        <v>131</v>
      </c>
      <c r="H14" s="30" t="s">
        <v>52</v>
      </c>
      <c r="I14" s="67">
        <f t="shared" si="2"/>
        <v>799.0200000000001</v>
      </c>
      <c r="J14" s="68">
        <f>IF(A14&lt;&gt;"",(I14-$I$3)/SUM($G$5:G14),"")</f>
        <v>0.26368606701940045</v>
      </c>
      <c r="K14" s="67">
        <f t="shared" si="0"/>
        <v>2.1</v>
      </c>
      <c r="L14" s="67">
        <f t="shared" si="1"/>
        <v>1.7</v>
      </c>
    </row>
    <row r="15" spans="1:12" s="30" customFormat="1" ht="25.5">
      <c r="A15" s="63">
        <v>37549</v>
      </c>
      <c r="B15" s="30" t="s">
        <v>7</v>
      </c>
      <c r="C15" s="30" t="s">
        <v>8</v>
      </c>
      <c r="D15" s="47">
        <v>-188.67924528301887</v>
      </c>
      <c r="E15" s="47">
        <v>140</v>
      </c>
      <c r="F15" s="66" t="s">
        <v>7</v>
      </c>
      <c r="G15" s="66">
        <v>28</v>
      </c>
      <c r="H15" s="30" t="s">
        <v>7</v>
      </c>
      <c r="I15" s="67">
        <f t="shared" si="2"/>
        <v>813.8600000000001</v>
      </c>
      <c r="J15" s="68">
        <f>IF(A15&lt;&gt;"",(I15-$I$3)/SUM($G$5:G15),"")</f>
        <v>0.27010327022375225</v>
      </c>
      <c r="K15" s="67">
        <f t="shared" si="0"/>
        <v>1.53</v>
      </c>
      <c r="L15" s="67">
        <f t="shared" si="1"/>
        <v>2.4</v>
      </c>
    </row>
    <row r="16" spans="1:12" s="30" customFormat="1" ht="38.25">
      <c r="A16" s="63">
        <v>37550</v>
      </c>
      <c r="B16" s="30" t="s">
        <v>9</v>
      </c>
      <c r="C16" s="30" t="s">
        <v>10</v>
      </c>
      <c r="D16" s="47">
        <v>137</v>
      </c>
      <c r="E16" s="47">
        <v>-142.85714285714286</v>
      </c>
      <c r="F16" s="66" t="s">
        <v>9</v>
      </c>
      <c r="G16" s="66">
        <v>84</v>
      </c>
      <c r="H16" s="30" t="s">
        <v>9</v>
      </c>
      <c r="I16" s="67">
        <f t="shared" si="2"/>
        <v>928.9400000000002</v>
      </c>
      <c r="J16" s="68">
        <f>IF(A16&lt;&gt;"",(I16-$I$3)/SUM($G$5:G16),"")</f>
        <v>0.3442536115569825</v>
      </c>
      <c r="K16" s="67">
        <f t="shared" si="0"/>
        <v>2.37</v>
      </c>
      <c r="L16" s="67">
        <f t="shared" si="1"/>
        <v>1.7</v>
      </c>
    </row>
    <row r="17" spans="1:12" s="30" customFormat="1" ht="25.5">
      <c r="A17" s="63">
        <v>37550</v>
      </c>
      <c r="B17" s="30" t="s">
        <v>11</v>
      </c>
      <c r="C17" s="30" t="s">
        <v>12</v>
      </c>
      <c r="D17" s="47">
        <v>105</v>
      </c>
      <c r="E17" s="47">
        <v>-138.88888888888889</v>
      </c>
      <c r="F17" s="66" t="s">
        <v>11</v>
      </c>
      <c r="G17" s="66">
        <v>114</v>
      </c>
      <c r="H17" s="30" t="s">
        <v>11</v>
      </c>
      <c r="I17" s="67">
        <f t="shared" si="2"/>
        <v>1048.64</v>
      </c>
      <c r="J17" s="68">
        <f>IF(A17&lt;&gt;"",(I17-$I$3)/SUM($G$5:G17),"")</f>
        <v>0.4034117647058824</v>
      </c>
      <c r="K17" s="67">
        <f t="shared" si="0"/>
        <v>2.05</v>
      </c>
      <c r="L17" s="67">
        <f t="shared" si="1"/>
        <v>1.72</v>
      </c>
    </row>
    <row r="18" spans="1:12" s="30" customFormat="1" ht="25.5">
      <c r="A18" s="63">
        <v>37551</v>
      </c>
      <c r="B18" s="30" t="s">
        <v>14</v>
      </c>
      <c r="C18" s="30" t="s">
        <v>15</v>
      </c>
      <c r="D18" s="47">
        <v>-163.93442622950818</v>
      </c>
      <c r="E18" s="47">
        <v>125</v>
      </c>
      <c r="F18" s="66" t="s">
        <v>14</v>
      </c>
      <c r="G18" s="66">
        <v>90</v>
      </c>
      <c r="H18" s="30" t="s">
        <v>14</v>
      </c>
      <c r="I18" s="67">
        <f t="shared" si="2"/>
        <v>1103.5400000000002</v>
      </c>
      <c r="J18" s="68">
        <f>IF(A18&lt;&gt;"",(I18-$I$3)/SUM($G$5:G18),"")</f>
        <v>0.4162344827586208</v>
      </c>
      <c r="K18" s="67">
        <f t="shared" si="0"/>
        <v>1.61</v>
      </c>
      <c r="L18" s="67">
        <f t="shared" si="1"/>
        <v>2.25</v>
      </c>
    </row>
    <row r="19" spans="1:12" s="30" customFormat="1" ht="25.5">
      <c r="A19" s="63">
        <v>37551</v>
      </c>
      <c r="B19" s="30" t="s">
        <v>16</v>
      </c>
      <c r="C19" s="30" t="s">
        <v>17</v>
      </c>
      <c r="D19" s="47">
        <v>-153.84615384615387</v>
      </c>
      <c r="E19" s="47">
        <v>120</v>
      </c>
      <c r="F19" s="66" t="s">
        <v>16</v>
      </c>
      <c r="G19" s="66">
        <v>71</v>
      </c>
      <c r="H19" s="30" t="s">
        <v>17</v>
      </c>
      <c r="I19" s="67">
        <f t="shared" si="2"/>
        <v>1032.5400000000002</v>
      </c>
      <c r="J19" s="68">
        <f>IF(A19&lt;&gt;"",(I19-$I$3)/SUM($G$5:G19),"")</f>
        <v>0.35012491781722566</v>
      </c>
      <c r="K19" s="67">
        <f t="shared" si="0"/>
        <v>1.65</v>
      </c>
      <c r="L19" s="67">
        <f t="shared" si="1"/>
        <v>2.2</v>
      </c>
    </row>
    <row r="20" spans="1:12" s="30" customFormat="1" ht="38.25">
      <c r="A20" s="63">
        <v>37552</v>
      </c>
      <c r="B20" s="30" t="s">
        <v>23</v>
      </c>
      <c r="C20" s="30" t="s">
        <v>24</v>
      </c>
      <c r="D20" s="47">
        <v>100</v>
      </c>
      <c r="E20" s="47">
        <v>-111.11111111111113</v>
      </c>
      <c r="F20" s="66" t="s">
        <v>23</v>
      </c>
      <c r="G20" s="66">
        <v>109</v>
      </c>
      <c r="H20" s="30" t="s">
        <v>23</v>
      </c>
      <c r="I20" s="67">
        <f t="shared" si="2"/>
        <v>1141.5400000000002</v>
      </c>
      <c r="J20" s="68">
        <f>IF(A20&lt;&gt;"",(I20-$I$3)/SUM($G$5:G20),"")</f>
        <v>0.3935828220858897</v>
      </c>
      <c r="K20" s="67">
        <f t="shared" si="0"/>
        <v>2</v>
      </c>
      <c r="L20" s="67">
        <f t="shared" si="1"/>
        <v>1.9</v>
      </c>
    </row>
    <row r="21" spans="1:12" s="30" customFormat="1" ht="12.75">
      <c r="A21" s="63">
        <v>37552</v>
      </c>
      <c r="B21" s="30" t="s">
        <v>54</v>
      </c>
      <c r="C21" s="30" t="s">
        <v>55</v>
      </c>
      <c r="D21" s="47">
        <v>-188.67924528301887</v>
      </c>
      <c r="E21" s="47">
        <v>100</v>
      </c>
      <c r="F21" s="66" t="s">
        <v>54</v>
      </c>
      <c r="G21" s="66">
        <v>372</v>
      </c>
      <c r="H21" s="30" t="s">
        <v>54</v>
      </c>
      <c r="I21" s="67">
        <f t="shared" si="2"/>
        <v>1338.7000000000003</v>
      </c>
      <c r="J21" s="68">
        <f>IF(A21&lt;&gt;"",(I21-$I$3)/SUM($G$5:G21),"")</f>
        <v>0.4189310689310691</v>
      </c>
      <c r="K21" s="67">
        <f t="shared" si="0"/>
        <v>1.53</v>
      </c>
      <c r="L21" s="67">
        <f t="shared" si="1"/>
        <v>2</v>
      </c>
    </row>
    <row r="22" spans="1:12" s="30" customFormat="1" ht="25.5">
      <c r="A22" s="63">
        <v>37553</v>
      </c>
      <c r="B22" s="30" t="s">
        <v>13</v>
      </c>
      <c r="C22" s="30" t="s">
        <v>6</v>
      </c>
      <c r="D22" s="47">
        <v>-120.48192771084337</v>
      </c>
      <c r="E22" s="47">
        <v>-105.26315789473685</v>
      </c>
      <c r="F22" s="66" t="s">
        <v>13</v>
      </c>
      <c r="G22" s="66">
        <v>78</v>
      </c>
      <c r="H22" s="30" t="s">
        <v>6</v>
      </c>
      <c r="I22" s="67">
        <f t="shared" si="2"/>
        <v>1260.7000000000003</v>
      </c>
      <c r="J22" s="68">
        <f>IF(A22&lt;&gt;"",(I22-$I$3)/SUM($G$5:G22),"")</f>
        <v>0.365721153846154</v>
      </c>
      <c r="K22" s="67">
        <f t="shared" si="0"/>
        <v>1.83</v>
      </c>
      <c r="L22" s="67">
        <f t="shared" si="1"/>
        <v>1.95</v>
      </c>
    </row>
    <row r="23" spans="1:12" s="30" customFormat="1" ht="25.5">
      <c r="A23" s="63">
        <v>37553</v>
      </c>
      <c r="B23" s="30" t="s">
        <v>21</v>
      </c>
      <c r="C23" s="30" t="s">
        <v>22</v>
      </c>
      <c r="D23" s="47">
        <v>-200</v>
      </c>
      <c r="E23" s="47">
        <v>180</v>
      </c>
      <c r="F23" s="66" t="s">
        <v>22</v>
      </c>
      <c r="G23" s="66">
        <v>78</v>
      </c>
      <c r="H23" s="30" t="s">
        <v>22</v>
      </c>
      <c r="I23" s="67">
        <f t="shared" si="2"/>
        <v>1401.1000000000004</v>
      </c>
      <c r="J23" s="68">
        <f>IF(A23&lt;&gt;"",(I23-$I$3)/SUM($G$5:G23),"")</f>
        <v>0.4175625579240039</v>
      </c>
      <c r="K23" s="67">
        <f t="shared" si="0"/>
        <v>1.5</v>
      </c>
      <c r="L23" s="67">
        <f t="shared" si="1"/>
        <v>2.8</v>
      </c>
    </row>
    <row r="24" spans="1:12" s="30" customFormat="1" ht="25.5">
      <c r="A24" s="63">
        <v>37553</v>
      </c>
      <c r="B24" s="30" t="s">
        <v>7</v>
      </c>
      <c r="C24" s="30" t="s">
        <v>61</v>
      </c>
      <c r="D24" s="47">
        <v>-303.03030303030295</v>
      </c>
      <c r="E24" s="47">
        <v>190</v>
      </c>
      <c r="F24" s="66" t="str">
        <f>B24</f>
        <v>Guillermo Canas (ARG)</v>
      </c>
      <c r="G24" s="66">
        <v>280</v>
      </c>
      <c r="H24" s="30" t="str">
        <f>C24</f>
        <v>Andreas Vinciguerra</v>
      </c>
      <c r="I24" s="67">
        <f t="shared" si="2"/>
        <v>1121.1000000000004</v>
      </c>
      <c r="J24" s="68">
        <f>IF(A24&lt;&gt;"",(I24-$I$3)/SUM($G$5:G24),"")</f>
        <v>0.25475799835931107</v>
      </c>
      <c r="K24" s="67">
        <f t="shared" si="0"/>
        <v>1.33</v>
      </c>
      <c r="L24" s="67">
        <f t="shared" si="1"/>
        <v>2.9</v>
      </c>
    </row>
    <row r="25" spans="1:12" s="30" customFormat="1" ht="25.5">
      <c r="A25" s="63">
        <v>37553</v>
      </c>
      <c r="B25" s="30" t="s">
        <v>56</v>
      </c>
      <c r="C25" s="30" t="s">
        <v>9</v>
      </c>
      <c r="D25" s="47">
        <v>-200</v>
      </c>
      <c r="E25" s="47">
        <v>137</v>
      </c>
      <c r="F25" s="66" t="str">
        <f>C25</f>
        <v>Nicolas Massu (CHI)</v>
      </c>
      <c r="G25" s="66">
        <v>133</v>
      </c>
      <c r="H25" s="69" t="str">
        <f>F25</f>
        <v>Nicolas Massu (CHI)</v>
      </c>
      <c r="I25" s="67">
        <f t="shared" si="2"/>
        <v>1303.3100000000004</v>
      </c>
      <c r="J25" s="68">
        <f>IF(A25&lt;&gt;"",(I25-$I$3)/SUM($G$5:G25),"")</f>
        <v>0.31245040840140037</v>
      </c>
      <c r="K25" s="67">
        <f t="shared" si="0"/>
        <v>1.5</v>
      </c>
      <c r="L25" s="67">
        <f t="shared" si="1"/>
        <v>2.37</v>
      </c>
    </row>
    <row r="26" spans="1:12" s="30" customFormat="1" ht="38.25">
      <c r="A26" s="63">
        <v>37553</v>
      </c>
      <c r="B26" s="30" t="s">
        <v>57</v>
      </c>
      <c r="C26" s="30" t="s">
        <v>58</v>
      </c>
      <c r="D26" s="47">
        <v>-357.1428571428571</v>
      </c>
      <c r="E26" s="47">
        <v>220</v>
      </c>
      <c r="F26" s="66" t="str">
        <f>C26</f>
        <v>Vladimir Voltchkov (BLR)</v>
      </c>
      <c r="G26" s="66">
        <v>166</v>
      </c>
      <c r="H26" s="69" t="str">
        <f>F26</f>
        <v>Vladimir Voltchkov (BLR)</v>
      </c>
      <c r="I26" s="67">
        <f t="shared" si="2"/>
        <v>1668.5100000000004</v>
      </c>
      <c r="J26" s="68">
        <f>IF(A26&lt;&gt;"",(I26-$I$3)/SUM($G$5:G26),"")</f>
        <v>0.42693094629156025</v>
      </c>
      <c r="K26" s="67">
        <f t="shared" si="0"/>
        <v>1.28</v>
      </c>
      <c r="L26" s="67">
        <f t="shared" si="1"/>
        <v>3.2</v>
      </c>
    </row>
    <row r="27" spans="1:12" s="30" customFormat="1" ht="25.5">
      <c r="A27" s="63">
        <v>37553</v>
      </c>
      <c r="B27" s="30" t="s">
        <v>22</v>
      </c>
      <c r="C27" s="30" t="s">
        <v>20</v>
      </c>
      <c r="D27" s="47">
        <v>150</v>
      </c>
      <c r="E27" s="47">
        <v>-181.8181818181818</v>
      </c>
      <c r="F27" s="66" t="str">
        <f aca="true" t="shared" si="3" ref="F27:F33">B27</f>
        <v>Hicham Arazi (MAR)</v>
      </c>
      <c r="G27" s="67">
        <v>154</v>
      </c>
      <c r="H27" s="69" t="str">
        <f>F27</f>
        <v>Hicham Arazi (MAR)</v>
      </c>
      <c r="I27" s="67">
        <f t="shared" si="2"/>
        <v>1899.5100000000004</v>
      </c>
      <c r="J27" s="68">
        <f>IF(A27&lt;&gt;"",(I27-$I$3)/SUM($G$5:G27),"")</f>
        <v>0.4840920096852302</v>
      </c>
      <c r="K27" s="67">
        <f t="shared" si="0"/>
        <v>2.5</v>
      </c>
      <c r="L27" s="67">
        <f t="shared" si="1"/>
        <v>1.55</v>
      </c>
    </row>
    <row r="28" spans="1:12" s="30" customFormat="1" ht="38.25">
      <c r="A28" s="63">
        <v>37553</v>
      </c>
      <c r="B28" s="30" t="s">
        <v>11</v>
      </c>
      <c r="C28" s="30" t="s">
        <v>19</v>
      </c>
      <c r="D28" s="47">
        <v>-111.11111111111113</v>
      </c>
      <c r="E28" s="47">
        <v>100</v>
      </c>
      <c r="F28" s="30" t="str">
        <f t="shared" si="3"/>
        <v>Todd Martin (USA)</v>
      </c>
      <c r="G28" s="67">
        <v>136</v>
      </c>
      <c r="H28" s="30" t="str">
        <f>C28</f>
        <v>Tommy Robredo (ESP)</v>
      </c>
      <c r="I28" s="67">
        <f t="shared" si="2"/>
        <v>1763.5100000000004</v>
      </c>
      <c r="J28" s="68">
        <f>IF(A28&lt;&gt;"",(I28-$I$3)/SUM($G$5:G28),"")</f>
        <v>0.4174132804757187</v>
      </c>
      <c r="K28" s="67">
        <f t="shared" si="0"/>
        <v>1.9</v>
      </c>
      <c r="L28" s="67">
        <f t="shared" si="1"/>
        <v>2</v>
      </c>
    </row>
    <row r="29" spans="1:12" s="30" customFormat="1" ht="25.5">
      <c r="A29" s="63">
        <v>37553</v>
      </c>
      <c r="B29" s="30" t="s">
        <v>63</v>
      </c>
      <c r="C29" s="30" t="s">
        <v>64</v>
      </c>
      <c r="D29" s="47">
        <v>-114.94252873563217</v>
      </c>
      <c r="E29" s="47">
        <v>-111.11111111111113</v>
      </c>
      <c r="F29" s="30" t="str">
        <f t="shared" si="3"/>
        <v>Nicolas Kiefer (GER)</v>
      </c>
      <c r="G29" s="67">
        <v>116</v>
      </c>
      <c r="H29" s="30" t="str">
        <f>F29</f>
        <v>Nicolas Kiefer (GER)</v>
      </c>
      <c r="I29" s="67">
        <f t="shared" si="2"/>
        <v>1864.4300000000005</v>
      </c>
      <c r="J29" s="68">
        <f>IF(A29&lt;&gt;"",(I29-$I$3)/SUM($G$5:G29),"")</f>
        <v>0.43411708558701895</v>
      </c>
      <c r="K29" s="67">
        <f t="shared" si="0"/>
        <v>1.87</v>
      </c>
      <c r="L29" s="67">
        <f t="shared" si="1"/>
        <v>1.9</v>
      </c>
    </row>
    <row r="30" spans="1:12" s="30" customFormat="1" ht="25.5">
      <c r="A30" s="63">
        <v>37553</v>
      </c>
      <c r="B30" s="30" t="s">
        <v>65</v>
      </c>
      <c r="C30" s="30" t="s">
        <v>25</v>
      </c>
      <c r="D30" s="47">
        <v>-175.43859649122805</v>
      </c>
      <c r="E30" s="47">
        <v>160</v>
      </c>
      <c r="F30" s="30" t="str">
        <f t="shared" si="3"/>
        <v>Yevgeny Kafelnikov (RUS)</v>
      </c>
      <c r="G30" s="67">
        <v>131</v>
      </c>
      <c r="H30" s="30" t="str">
        <f>C30</f>
        <v>Dominik Hrbaty (SVK)</v>
      </c>
      <c r="I30" s="67">
        <f t="shared" si="2"/>
        <v>1733.4300000000005</v>
      </c>
      <c r="J30" s="68">
        <f>IF(A30&lt;&gt;"",(I30-$I$3)/SUM($G$5:G30),"")</f>
        <v>0.37673488087965806</v>
      </c>
      <c r="K30" s="67">
        <f t="shared" si="0"/>
        <v>1.57</v>
      </c>
      <c r="L30" s="67">
        <f t="shared" si="1"/>
        <v>2.6</v>
      </c>
    </row>
    <row r="31" spans="1:12" s="30" customFormat="1" ht="25.5">
      <c r="A31" s="63">
        <v>37553</v>
      </c>
      <c r="B31" s="30" t="s">
        <v>66</v>
      </c>
      <c r="C31" s="30" t="s">
        <v>67</v>
      </c>
      <c r="D31" s="47">
        <v>-138.88888888888889</v>
      </c>
      <c r="E31" s="47">
        <v>115</v>
      </c>
      <c r="F31" s="30" t="str">
        <f t="shared" si="3"/>
        <v>Tim Henman (GBR)</v>
      </c>
      <c r="G31" s="67">
        <v>185</v>
      </c>
      <c r="H31" s="30" t="str">
        <f>F31</f>
        <v>Tim Henman (GBR)</v>
      </c>
      <c r="I31" s="67">
        <f t="shared" si="2"/>
        <v>1866.6300000000006</v>
      </c>
      <c r="J31" s="68">
        <f>IF(A31&lt;&gt;"",(I31-$I$3)/SUM($G$5:G31),"")</f>
        <v>0.3950939577912693</v>
      </c>
      <c r="K31" s="67">
        <f t="shared" si="0"/>
        <v>1.72</v>
      </c>
      <c r="L31" s="67">
        <f t="shared" si="1"/>
        <v>2.15</v>
      </c>
    </row>
    <row r="32" spans="1:12" s="30" customFormat="1" ht="38.25">
      <c r="A32" s="63">
        <v>37554</v>
      </c>
      <c r="B32" s="30" t="s">
        <v>6</v>
      </c>
      <c r="C32" s="30" t="s">
        <v>19</v>
      </c>
      <c r="D32" s="46">
        <v>-120.48192771084337</v>
      </c>
      <c r="E32" s="46">
        <v>-120.48192771084337</v>
      </c>
      <c r="F32" s="66" t="str">
        <f t="shared" si="3"/>
        <v>Fabrice Santoro (FRA)</v>
      </c>
      <c r="G32" s="66">
        <v>317</v>
      </c>
      <c r="H32" s="30" t="str">
        <f>C32</f>
        <v>Tommy Robredo (ESP)</v>
      </c>
      <c r="I32" s="67">
        <f t="shared" si="2"/>
        <v>1549.6300000000006</v>
      </c>
      <c r="J32" s="68">
        <f>IF(A32&lt;&gt;"",(I32-$I$3)/SUM($G$5:G32),"")</f>
        <v>0.27797404661016967</v>
      </c>
      <c r="K32" s="67">
        <f t="shared" si="0"/>
        <v>1.83</v>
      </c>
      <c r="L32" s="67">
        <f t="shared" si="1"/>
        <v>1.83</v>
      </c>
    </row>
    <row r="33" spans="1:12" s="30" customFormat="1" ht="25.5">
      <c r="A33" s="63">
        <v>37554</v>
      </c>
      <c r="B33" s="30" t="s">
        <v>72</v>
      </c>
      <c r="C33" s="30" t="s">
        <v>25</v>
      </c>
      <c r="D33" s="46">
        <v>-250</v>
      </c>
      <c r="E33" s="46">
        <v>162</v>
      </c>
      <c r="F33" s="66" t="str">
        <f t="shared" si="3"/>
        <v>Sebastien Grosjean (FRA)</v>
      </c>
      <c r="G33" s="66">
        <v>423</v>
      </c>
      <c r="H33" s="70" t="str">
        <f>F33</f>
        <v>Sebastien Grosjean (FRA)</v>
      </c>
      <c r="I33" s="67">
        <f t="shared" si="2"/>
        <v>1718.8300000000006</v>
      </c>
      <c r="J33" s="68">
        <f>IF(A33&lt;&gt;"",(I33-$I$3)/SUM($G$5:G33),"")</f>
        <v>0.2902667301738511</v>
      </c>
      <c r="K33" s="67">
        <f t="shared" si="0"/>
        <v>1.4</v>
      </c>
      <c r="L33" s="67">
        <f t="shared" si="1"/>
        <v>2.62</v>
      </c>
    </row>
    <row r="34" spans="1:12" s="30" customFormat="1" ht="38.25">
      <c r="A34" s="63">
        <v>37555</v>
      </c>
      <c r="B34" s="30" t="s">
        <v>62</v>
      </c>
      <c r="C34" s="30" t="s">
        <v>19</v>
      </c>
      <c r="D34" s="47">
        <v>-188.67924528301887</v>
      </c>
      <c r="E34" s="47">
        <v>125</v>
      </c>
      <c r="F34" s="66" t="str">
        <f>B34</f>
        <v>Paradorn Srichaphan (THA)</v>
      </c>
      <c r="G34" s="66">
        <v>467</v>
      </c>
      <c r="H34" s="71" t="str">
        <f>F34</f>
        <v>Paradorn Srichaphan (THA)</v>
      </c>
      <c r="I34" s="67">
        <f t="shared" si="2"/>
        <v>1966.3400000000006</v>
      </c>
      <c r="J34" s="68">
        <f>IF(A34&lt;&gt;"",(I34-$I$3)/SUM($G$5:G34),"")</f>
        <v>0.3142606086583799</v>
      </c>
      <c r="K34" s="67">
        <f t="shared" si="0"/>
        <v>1.53</v>
      </c>
      <c r="L34" s="67">
        <f t="shared" si="1"/>
        <v>2.25</v>
      </c>
    </row>
    <row r="35" spans="1:12" s="30" customFormat="1" ht="38.25">
      <c r="A35" s="63">
        <v>37557</v>
      </c>
      <c r="B35" s="30" t="s">
        <v>60</v>
      </c>
      <c r="C35" s="30" t="s">
        <v>75</v>
      </c>
      <c r="D35" s="72">
        <v>-151.51515151515153</v>
      </c>
      <c r="E35" s="72">
        <v>105</v>
      </c>
      <c r="F35" s="66" t="str">
        <f>B35</f>
        <v>Gaston Gaudio (ARG)</v>
      </c>
      <c r="G35" s="66">
        <v>134</v>
      </c>
      <c r="H35" s="69" t="str">
        <f>F35</f>
        <v>Gaston Gaudio (ARG)</v>
      </c>
      <c r="I35" s="67">
        <f t="shared" si="2"/>
        <v>2054.7800000000007</v>
      </c>
      <c r="J35" s="68">
        <f>IF(A35&lt;&gt;"",(I35-$I$3)/SUM($G$5:G35),"")</f>
        <v>0.32391250000000016</v>
      </c>
      <c r="K35" s="67">
        <f t="shared" si="0"/>
        <v>1.66</v>
      </c>
      <c r="L35" s="67">
        <f t="shared" si="1"/>
        <v>2.05</v>
      </c>
    </row>
    <row r="36" spans="1:12" s="30" customFormat="1" ht="38.25">
      <c r="A36" s="63">
        <v>37557</v>
      </c>
      <c r="B36" s="30" t="s">
        <v>76</v>
      </c>
      <c r="C36" s="30" t="s">
        <v>56</v>
      </c>
      <c r="D36" s="72">
        <v>-151.51515151515153</v>
      </c>
      <c r="E36" s="72">
        <v>105</v>
      </c>
      <c r="F36" s="66" t="str">
        <f>B36</f>
        <v>Arnaud Clement (FRA)</v>
      </c>
      <c r="G36" s="66">
        <v>118</v>
      </c>
      <c r="H36" s="69" t="str">
        <f>F36</f>
        <v>Arnaud Clement (FRA)</v>
      </c>
      <c r="I36" s="67">
        <f t="shared" si="2"/>
        <v>2132.6600000000008</v>
      </c>
      <c r="J36" s="68">
        <f>IF(A36&lt;&gt;"",(I36-$I$3)/SUM($G$5:G36),"")</f>
        <v>0.331976413176088</v>
      </c>
      <c r="K36" s="67">
        <f t="shared" si="0"/>
        <v>1.66</v>
      </c>
      <c r="L36" s="67">
        <f t="shared" si="1"/>
        <v>2.05</v>
      </c>
    </row>
    <row r="37" spans="1:13" s="30" customFormat="1" ht="38.25">
      <c r="A37" s="63">
        <v>37557</v>
      </c>
      <c r="B37" s="30" t="s">
        <v>6</v>
      </c>
      <c r="C37" s="30" t="s">
        <v>19</v>
      </c>
      <c r="D37" s="72">
        <v>-120.48192771084337</v>
      </c>
      <c r="E37" s="72">
        <v>-120.48192771084337</v>
      </c>
      <c r="F37" s="66" t="str">
        <f>B37</f>
        <v>Fabrice Santoro (FRA)</v>
      </c>
      <c r="G37" s="66">
        <v>233</v>
      </c>
      <c r="H37" s="69" t="str">
        <f>C37</f>
        <v>Tommy Robredo (ESP)</v>
      </c>
      <c r="I37" s="67">
        <f t="shared" si="2"/>
        <v>1899.6600000000008</v>
      </c>
      <c r="J37" s="68">
        <f>IF(A37&lt;&gt;"",(I37-$I$3)/SUM($G$5:G37),"")</f>
        <v>0.27172587847020013</v>
      </c>
      <c r="K37" s="67">
        <f t="shared" si="0"/>
        <v>1.83</v>
      </c>
      <c r="L37" s="67">
        <f t="shared" si="1"/>
        <v>1.83</v>
      </c>
      <c r="M37" s="71"/>
    </row>
    <row r="38" spans="1:12" s="30" customFormat="1" ht="38.25">
      <c r="A38" s="63">
        <v>37557</v>
      </c>
      <c r="B38" s="30" t="s">
        <v>73</v>
      </c>
      <c r="C38" s="30" t="s">
        <v>64</v>
      </c>
      <c r="D38" s="72">
        <v>-188.67924528301887</v>
      </c>
      <c r="E38" s="72">
        <v>125</v>
      </c>
      <c r="F38" s="66" t="str">
        <f>B38</f>
        <v>David Nalbandian (ARG)</v>
      </c>
      <c r="G38" s="66">
        <v>162</v>
      </c>
      <c r="H38" s="69" t="str">
        <f>F38</f>
        <v>David Nalbandian (ARG)</v>
      </c>
      <c r="I38" s="67">
        <f t="shared" si="2"/>
        <v>1985.5200000000007</v>
      </c>
      <c r="J38" s="68">
        <f>IF(A38&lt;&gt;"",(I38-$I$3)/SUM($G$5:G38),"")</f>
        <v>0.27960097873141365</v>
      </c>
      <c r="K38" s="67">
        <f t="shared" si="0"/>
        <v>1.53</v>
      </c>
      <c r="L38" s="67">
        <f t="shared" si="1"/>
        <v>2.25</v>
      </c>
    </row>
    <row r="39" spans="1:12" s="30" customFormat="1" ht="25.5">
      <c r="A39" s="63">
        <v>37558</v>
      </c>
      <c r="B39" s="30" t="s">
        <v>77</v>
      </c>
      <c r="C39" s="30" t="s">
        <v>60</v>
      </c>
      <c r="D39" s="46">
        <v>-454.5454545454546</v>
      </c>
      <c r="E39" s="46">
        <v>329</v>
      </c>
      <c r="F39" s="66" t="str">
        <f>C39</f>
        <v>Gaston Gaudio (ARG)</v>
      </c>
      <c r="G39" s="66">
        <v>69</v>
      </c>
      <c r="H39" s="69" t="str">
        <f>B39</f>
        <v>Andre Agassi (USA)</v>
      </c>
      <c r="I39" s="67">
        <f t="shared" si="2"/>
        <v>1916.5200000000007</v>
      </c>
      <c r="J39" s="68">
        <f>IF(A39&lt;&gt;"",(I39-$I$3)/SUM($G$5:G39),"")</f>
        <v>0.2631958379784468</v>
      </c>
      <c r="K39" s="67">
        <f t="shared" si="0"/>
        <v>1.22</v>
      </c>
      <c r="L39" s="67">
        <f t="shared" si="1"/>
        <v>4.29</v>
      </c>
    </row>
    <row r="40" spans="1:12" s="30" customFormat="1" ht="38.25">
      <c r="A40" s="63">
        <v>37558</v>
      </c>
      <c r="B40" s="30" t="s">
        <v>76</v>
      </c>
      <c r="C40" s="30" t="s">
        <v>78</v>
      </c>
      <c r="D40" s="46">
        <v>104</v>
      </c>
      <c r="E40" s="46">
        <v>-128.2051282051282</v>
      </c>
      <c r="F40" s="66" t="str">
        <f>B40</f>
        <v>Arnaud Clement (FRA)</v>
      </c>
      <c r="G40" s="66">
        <v>308</v>
      </c>
      <c r="H40" s="69" t="str">
        <f>C40</f>
        <v>Sjeng Schalken (NED)</v>
      </c>
      <c r="I40" s="67">
        <f t="shared" si="2"/>
        <v>1608.5200000000007</v>
      </c>
      <c r="J40" s="68">
        <f>IF(A40&lt;&gt;"",(I40-$I$3)/SUM($G$5:G40),"")</f>
        <v>0.19481898066783843</v>
      </c>
      <c r="K40" s="67">
        <f t="shared" si="0"/>
        <v>2.04</v>
      </c>
      <c r="L40" s="67">
        <f t="shared" si="1"/>
        <v>1.78</v>
      </c>
    </row>
    <row r="41" spans="1:12" s="30" customFormat="1" ht="12.75">
      <c r="A41" s="63"/>
      <c r="D41" s="72"/>
      <c r="E41" s="72"/>
      <c r="F41" s="66"/>
      <c r="G41" s="66"/>
      <c r="I41" s="67">
        <f t="shared" si="2"/>
      </c>
      <c r="J41" s="68">
        <f>IF(A41&lt;&gt;"",(I41-$I$3)/SUM($G$5:G41),"")</f>
      </c>
      <c r="K41" s="67"/>
      <c r="L41" s="67"/>
    </row>
    <row r="42" spans="1:12" s="30" customFormat="1" ht="12.75">
      <c r="A42" s="63"/>
      <c r="D42" s="72"/>
      <c r="E42" s="72"/>
      <c r="F42" s="66"/>
      <c r="G42" s="66"/>
      <c r="I42" s="67">
        <f t="shared" si="2"/>
      </c>
      <c r="J42" s="68">
        <f>IF(A42&lt;&gt;"",(I42-$I$3)/SUM($G$5:G42),"")</f>
      </c>
      <c r="K42" s="67"/>
      <c r="L42" s="67"/>
    </row>
    <row r="43" spans="9:12" ht="12.75">
      <c r="I43" s="67">
        <f t="shared" si="2"/>
      </c>
      <c r="J43" s="68">
        <f>IF(A43&lt;&gt;"",(I43-$I$3)/SUM($G$5:G43),"")</f>
      </c>
      <c r="K43" s="67"/>
      <c r="L43" s="67"/>
    </row>
    <row r="44" spans="9:12" ht="12.75">
      <c r="I44" s="67">
        <f t="shared" si="2"/>
      </c>
      <c r="J44" s="68">
        <f>IF(A44&lt;&gt;"",(I44-$I$3)/SUM($G$5:G44),"")</f>
      </c>
      <c r="K44" s="67"/>
      <c r="L44" s="67"/>
    </row>
    <row r="45" spans="9:12" ht="12.75">
      <c r="I45" s="67">
        <f t="shared" si="2"/>
      </c>
      <c r="J45" s="68">
        <f>IF(A45&lt;&gt;"",(I45-$I$3)/SUM($G$5:G45),"")</f>
      </c>
      <c r="K45" s="67"/>
      <c r="L45" s="67"/>
    </row>
    <row r="46" spans="9:12" ht="12.75">
      <c r="I46" s="67">
        <f t="shared" si="2"/>
      </c>
      <c r="J46" s="68">
        <f>IF(A46&lt;&gt;"",(I46-$I$3)/SUM($G$5:G46),"")</f>
      </c>
      <c r="K46" s="67"/>
      <c r="L46" s="67"/>
    </row>
    <row r="47" spans="9:12" ht="12.75">
      <c r="I47" s="67">
        <f t="shared" si="2"/>
      </c>
      <c r="J47" s="68">
        <f>IF(A47&lt;&gt;"",(I47-$I$3)/SUM($G$5:G47),"")</f>
      </c>
      <c r="K47" s="67"/>
      <c r="L47" s="67"/>
    </row>
    <row r="48" spans="9:12" ht="12.75">
      <c r="I48" s="67">
        <f t="shared" si="2"/>
      </c>
      <c r="J48" s="68">
        <f>IF(A48&lt;&gt;"",(I48-$I$3)/SUM($G$5:G48),"")</f>
      </c>
      <c r="K48" s="67"/>
      <c r="L48" s="67"/>
    </row>
    <row r="49" spans="9:12" ht="12.75">
      <c r="I49" s="67">
        <f t="shared" si="2"/>
      </c>
      <c r="J49" s="68">
        <f>IF(A49&lt;&gt;"",(I49-$I$3)/SUM($G$5:G49),"")</f>
      </c>
      <c r="K49" s="67"/>
      <c r="L49" s="67"/>
    </row>
    <row r="50" spans="9:12" ht="12.75">
      <c r="I50" s="67">
        <f t="shared" si="2"/>
      </c>
      <c r="J50" s="68">
        <f>IF(A50&lt;&gt;"",(I50-$I$3)/SUM($G$5:G50),"")</f>
      </c>
      <c r="K50" s="67"/>
      <c r="L50" s="67"/>
    </row>
    <row r="51" spans="9:12" ht="12.75">
      <c r="I51" s="67">
        <f t="shared" si="2"/>
      </c>
      <c r="J51" s="68">
        <f>IF(A51&lt;&gt;"",(I51-$I$3)/SUM($G$5:G51),"")</f>
      </c>
      <c r="K51" s="67"/>
      <c r="L51" s="67"/>
    </row>
    <row r="52" spans="9:12" ht="12.75">
      <c r="I52" s="67">
        <f t="shared" si="2"/>
      </c>
      <c r="J52" s="68">
        <f>IF(A52&lt;&gt;"",(I52-$I$3)/SUM($G$5:G52),"")</f>
      </c>
      <c r="K52" s="67"/>
      <c r="L52" s="67"/>
    </row>
    <row r="53" spans="9:12" ht="12.75">
      <c r="I53" s="67">
        <f t="shared" si="2"/>
      </c>
      <c r="J53" s="68">
        <f>IF(A53&lt;&gt;"",(I53-$I$3)/SUM($G$5:G53),"")</f>
      </c>
      <c r="K53" s="67"/>
      <c r="L53" s="67"/>
    </row>
  </sheetData>
  <mergeCells count="2">
    <mergeCell ref="A1:K1"/>
    <mergeCell ref="K3:L3"/>
  </mergeCells>
  <hyperlinks>
    <hyperlink ref="A1:K1" r:id="rId1" display="http://www.sportpunter.com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SWINBUNRE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Tennis Match Probabiltiies for Tennis Masters Series - Paris</dc:title>
  <dc:subject/>
  <dc:creator>CORP / HED / TAFE</dc:creator>
  <cp:keywords/>
  <dc:description/>
  <cp:lastModifiedBy>Jonathan Lowe</cp:lastModifiedBy>
  <dcterms:created xsi:type="dcterms:W3CDTF">2002-10-08T05:50:20Z</dcterms:created>
  <dcterms:modified xsi:type="dcterms:W3CDTF">2004-04-07T04:25:26Z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