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queryTables/queryTable1.xml" ContentType="application/vnd.openxmlformats-officedocument.spreadsheetml.query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480" yWindow="168" windowWidth="19320" windowHeight="11700"/>
  </bookViews>
  <sheets>
    <sheet name="h2h" sheetId="1" r:id="rId1"/>
    <sheet name="line" sheetId="2" r:id="rId2"/>
    <sheet name="margin" sheetId="3" r:id="rId3"/>
    <sheet name="totals" sheetId="5" r:id="rId4"/>
    <sheet name="futures" sheetId="4" r:id="rId5"/>
  </sheets>
  <definedNames>
    <definedName name="currentbets" localSheetId="0">h2h!$A$4:$D$8</definedName>
    <definedName name="currentbets" localSheetId="3">totals!#REF!</definedName>
    <definedName name="currentbets_1" localSheetId="0">h2h!#REF!</definedName>
    <definedName name="currentbets_1" localSheetId="3">totals!#REF!</definedName>
    <definedName name="currentbets_10" localSheetId="0">h2h!#REF!</definedName>
    <definedName name="currentbets_10" localSheetId="3">totals!#REF!</definedName>
    <definedName name="currentbets_11" localSheetId="0">h2h!#REF!</definedName>
    <definedName name="currentbets_11" localSheetId="3">totals!#REF!</definedName>
    <definedName name="currentbets_12" localSheetId="0">h2h!#REF!</definedName>
    <definedName name="currentbets_12" localSheetId="3">totals!#REF!</definedName>
    <definedName name="currentbets_13" localSheetId="0">h2h!#REF!</definedName>
    <definedName name="currentbets_13" localSheetId="3">totals!#REF!</definedName>
    <definedName name="currentbets_14" localSheetId="0">h2h!#REF!</definedName>
    <definedName name="currentbets_14" localSheetId="3">totals!#REF!</definedName>
    <definedName name="currentbets_15" localSheetId="0">h2h!#REF!</definedName>
    <definedName name="currentbets_15" localSheetId="3">totals!#REF!</definedName>
    <definedName name="currentbets_16" localSheetId="0">h2h!#REF!</definedName>
    <definedName name="currentbets_16" localSheetId="3">totals!#REF!</definedName>
    <definedName name="currentbets_17" localSheetId="0">h2h!#REF!</definedName>
    <definedName name="currentbets_17" localSheetId="3">totals!#REF!</definedName>
    <definedName name="currentbets_18" localSheetId="0">h2h!#REF!</definedName>
    <definedName name="currentbets_18" localSheetId="3">totals!#REF!</definedName>
    <definedName name="currentbets_19" localSheetId="0">h2h!#REF!</definedName>
    <definedName name="currentbets_19" localSheetId="3">totals!#REF!</definedName>
    <definedName name="currentbets_2" localSheetId="0">h2h!#REF!</definedName>
    <definedName name="currentbets_2" localSheetId="3">totals!#REF!</definedName>
    <definedName name="currentbets_20" localSheetId="0">h2h!#REF!</definedName>
    <definedName name="currentbets_20" localSheetId="3">totals!#REF!</definedName>
    <definedName name="currentbets_21" localSheetId="0">h2h!#REF!</definedName>
    <definedName name="currentbets_21" localSheetId="3">totals!#REF!</definedName>
    <definedName name="currentbets_22" localSheetId="0">h2h!#REF!</definedName>
    <definedName name="currentbets_22" localSheetId="3">totals!#REF!</definedName>
    <definedName name="currentbets_23" localSheetId="0">h2h!#REF!</definedName>
    <definedName name="currentbets_23" localSheetId="3">totals!#REF!</definedName>
    <definedName name="currentbets_24" localSheetId="0">h2h!#REF!</definedName>
    <definedName name="currentbets_24" localSheetId="3">totals!#REF!</definedName>
    <definedName name="currentbets_25" localSheetId="0">h2h!#REF!</definedName>
    <definedName name="currentbets_25" localSheetId="3">totals!#REF!</definedName>
    <definedName name="currentbets_26" localSheetId="0">h2h!#REF!</definedName>
    <definedName name="currentbets_26" localSheetId="3">totals!#REF!</definedName>
    <definedName name="currentbets_27" localSheetId="0">h2h!#REF!</definedName>
    <definedName name="currentbets_27" localSheetId="3">totals!#REF!</definedName>
    <definedName name="currentbets_28" localSheetId="0">h2h!#REF!</definedName>
    <definedName name="currentbets_28" localSheetId="3">totals!#REF!</definedName>
    <definedName name="currentbets_29" localSheetId="0">h2h!#REF!</definedName>
    <definedName name="currentbets_3" localSheetId="0">h2h!#REF!</definedName>
    <definedName name="currentbets_3" localSheetId="3">totals!#REF!</definedName>
    <definedName name="currentbets_30" localSheetId="0">h2h!#REF!</definedName>
    <definedName name="currentbets_31" localSheetId="0">h2h!#REF!</definedName>
    <definedName name="currentbets_32" localSheetId="0">h2h!#REF!</definedName>
    <definedName name="currentbets_33" localSheetId="0">h2h!#REF!</definedName>
    <definedName name="currentbets_34" localSheetId="0">h2h!#REF!</definedName>
    <definedName name="currentbets_35" localSheetId="0">h2h!#REF!</definedName>
    <definedName name="currentbets_36" localSheetId="0">h2h!#REF!</definedName>
    <definedName name="currentbets_37" localSheetId="0">h2h!#REF!</definedName>
    <definedName name="currentbets_38" localSheetId="0">h2h!#REF!</definedName>
    <definedName name="currentbets_39" localSheetId="0">h2h!#REF!</definedName>
    <definedName name="currentbets_4" localSheetId="0">h2h!#REF!</definedName>
    <definedName name="currentbets_4" localSheetId="3">totals!#REF!</definedName>
    <definedName name="currentbets_40" localSheetId="0">h2h!#REF!</definedName>
    <definedName name="currentbets_41" localSheetId="0">h2h!#REF!</definedName>
    <definedName name="currentbets_42" localSheetId="0">h2h!#REF!</definedName>
    <definedName name="currentbets_43" localSheetId="0">h2h!#REF!</definedName>
    <definedName name="currentbets_44" localSheetId="0">h2h!#REF!</definedName>
    <definedName name="currentbets_45" localSheetId="0">h2h!#REF!</definedName>
    <definedName name="currentbets_46" localSheetId="0">h2h!#REF!</definedName>
    <definedName name="currentbets_47" localSheetId="0">h2h!#REF!</definedName>
    <definedName name="currentbets_5" localSheetId="0">h2h!#REF!</definedName>
    <definedName name="currentbets_5" localSheetId="3">totals!#REF!</definedName>
    <definedName name="currentbets_6" localSheetId="0">h2h!#REF!</definedName>
    <definedName name="currentbets_6" localSheetId="3">totals!#REF!</definedName>
    <definedName name="currentbets_7" localSheetId="0">h2h!#REF!</definedName>
    <definedName name="currentbets_7" localSheetId="3">totals!#REF!</definedName>
    <definedName name="currentbets_8" localSheetId="0">h2h!#REF!</definedName>
    <definedName name="currentbets_8" localSheetId="3">totals!#REF!</definedName>
    <definedName name="currentbets_9" localSheetId="0">h2h!#REF!</definedName>
    <definedName name="currentbets_9" localSheetId="3">totals!#REF!</definedName>
  </definedNames>
  <calcPr calcId="145621"/>
</workbook>
</file>

<file path=xl/calcChain.xml><?xml version="1.0" encoding="utf-8"?>
<calcChain xmlns="http://schemas.openxmlformats.org/spreadsheetml/2006/main">
  <c r="I14" i="5" l="1"/>
  <c r="J14" i="5"/>
  <c r="I15" i="5"/>
  <c r="J15" i="5"/>
  <c r="I16" i="5"/>
  <c r="J16" i="5"/>
  <c r="I17" i="5"/>
  <c r="J17" i="5"/>
  <c r="I18" i="5"/>
  <c r="J18" i="5"/>
  <c r="I19" i="5"/>
  <c r="J19" i="5"/>
  <c r="I20" i="5"/>
  <c r="J20" i="5"/>
  <c r="I21" i="5"/>
  <c r="J21" i="5"/>
  <c r="J13" i="5"/>
  <c r="I13" i="5"/>
  <c r="C59" i="2" l="1"/>
  <c r="C60" i="2" s="1"/>
  <c r="C61" i="2" s="1"/>
  <c r="D58" i="2" l="1"/>
  <c r="G58" i="2" s="1"/>
  <c r="H58" i="2" s="1"/>
  <c r="I58" i="2" s="1"/>
  <c r="G61" i="2"/>
  <c r="H61" i="2" s="1"/>
  <c r="I61" i="2" s="1"/>
  <c r="G60" i="2"/>
  <c r="H60" i="2" s="1"/>
  <c r="I60" i="2" s="1"/>
  <c r="G59" i="2"/>
  <c r="H59" i="2" s="1"/>
  <c r="I59" i="2" s="1"/>
  <c r="K58" i="2" l="1"/>
  <c r="J58" i="2"/>
  <c r="K61" i="2"/>
  <c r="J61" i="2"/>
  <c r="K59" i="2"/>
  <c r="J59" i="2"/>
  <c r="J60" i="2"/>
  <c r="K60" i="2"/>
  <c r="G53" i="2"/>
  <c r="G48" i="2"/>
  <c r="G43" i="2"/>
  <c r="G38" i="2"/>
  <c r="G33" i="2"/>
  <c r="G28" i="2"/>
  <c r="G23" i="2"/>
  <c r="G18" i="2"/>
  <c r="N58" i="2" l="1"/>
  <c r="M60" i="2" s="1"/>
  <c r="F21" i="5"/>
  <c r="H21" i="5" s="1"/>
  <c r="G21" i="1"/>
  <c r="I21" i="1" s="1"/>
  <c r="H21" i="1"/>
  <c r="D21" i="1"/>
  <c r="F14" i="5"/>
  <c r="G14" i="5" s="1"/>
  <c r="F15" i="5"/>
  <c r="H15" i="5" s="1"/>
  <c r="F16" i="5"/>
  <c r="G16" i="5" s="1"/>
  <c r="F17" i="5"/>
  <c r="H17" i="5" s="1"/>
  <c r="F18" i="5"/>
  <c r="G18" i="5" s="1"/>
  <c r="F19" i="5"/>
  <c r="H19" i="5" s="1"/>
  <c r="F20" i="5"/>
  <c r="G20" i="5" s="1"/>
  <c r="F13" i="5"/>
  <c r="I24" i="5"/>
  <c r="H24" i="5"/>
  <c r="I23" i="5"/>
  <c r="H23" i="5"/>
  <c r="I22" i="5"/>
  <c r="H22" i="5"/>
  <c r="C49" i="2"/>
  <c r="C44" i="2"/>
  <c r="G44" i="2" s="1"/>
  <c r="C24" i="2"/>
  <c r="H23" i="2"/>
  <c r="I23" i="2" s="1"/>
  <c r="C19" i="2"/>
  <c r="H18" i="2"/>
  <c r="I18" i="2" s="1"/>
  <c r="C54" i="2"/>
  <c r="G54" i="2" s="1"/>
  <c r="H53" i="2"/>
  <c r="I53" i="2" s="1"/>
  <c r="H48" i="2"/>
  <c r="I48" i="2" s="1"/>
  <c r="H43" i="2"/>
  <c r="C39" i="2"/>
  <c r="H38" i="2"/>
  <c r="I38" i="2" s="1"/>
  <c r="C34" i="2"/>
  <c r="G34" i="2" s="1"/>
  <c r="H33" i="2"/>
  <c r="I33" i="2" s="1"/>
  <c r="C29" i="2"/>
  <c r="H28" i="2"/>
  <c r="D20" i="1"/>
  <c r="D19" i="1"/>
  <c r="D18" i="1"/>
  <c r="D17" i="1"/>
  <c r="D16" i="1"/>
  <c r="D15" i="1"/>
  <c r="D14" i="1"/>
  <c r="H14" i="1" s="1"/>
  <c r="D13" i="1"/>
  <c r="H13" i="1" s="1"/>
  <c r="G14" i="1"/>
  <c r="G15" i="1"/>
  <c r="H15" i="1"/>
  <c r="G16" i="1"/>
  <c r="H16" i="1"/>
  <c r="G17" i="1"/>
  <c r="H17" i="1"/>
  <c r="G18" i="1"/>
  <c r="H18" i="1"/>
  <c r="G19" i="1"/>
  <c r="H19" i="1"/>
  <c r="G20" i="1"/>
  <c r="H20" i="1"/>
  <c r="G13" i="1"/>
  <c r="Q19" i="3"/>
  <c r="P19" i="3"/>
  <c r="O19" i="3"/>
  <c r="N19" i="3"/>
  <c r="M19" i="3"/>
  <c r="P28" i="4"/>
  <c r="O28" i="4"/>
  <c r="N28" i="4"/>
  <c r="M28" i="4"/>
  <c r="L28" i="4"/>
  <c r="K28" i="4"/>
  <c r="P27" i="4"/>
  <c r="O27" i="4"/>
  <c r="N27" i="4"/>
  <c r="M27" i="4"/>
  <c r="L27" i="4"/>
  <c r="K27" i="4"/>
  <c r="O14" i="4"/>
  <c r="P14" i="4"/>
  <c r="O15" i="4"/>
  <c r="P15" i="4"/>
  <c r="O16" i="4"/>
  <c r="P16" i="4"/>
  <c r="O17" i="4"/>
  <c r="P17" i="4"/>
  <c r="O18" i="4"/>
  <c r="P18" i="4"/>
  <c r="O19" i="4"/>
  <c r="P19" i="4"/>
  <c r="O20" i="4"/>
  <c r="P20" i="4"/>
  <c r="O21" i="4"/>
  <c r="P21" i="4"/>
  <c r="O22" i="4"/>
  <c r="P22" i="4"/>
  <c r="O23" i="4"/>
  <c r="P23" i="4"/>
  <c r="O24" i="4"/>
  <c r="P24" i="4"/>
  <c r="O25" i="4"/>
  <c r="P25" i="4"/>
  <c r="O26" i="4"/>
  <c r="P26" i="4"/>
  <c r="O29" i="4"/>
  <c r="P29" i="4"/>
  <c r="N15" i="4"/>
  <c r="N16" i="4"/>
  <c r="N17" i="4"/>
  <c r="N18" i="4"/>
  <c r="N19" i="4"/>
  <c r="N20" i="4"/>
  <c r="N21" i="4"/>
  <c r="N22" i="4"/>
  <c r="N23" i="4"/>
  <c r="N24" i="4"/>
  <c r="N25" i="4"/>
  <c r="N26" i="4"/>
  <c r="N29" i="4"/>
  <c r="N14" i="4"/>
  <c r="M29" i="4"/>
  <c r="M26" i="4"/>
  <c r="M25" i="4"/>
  <c r="M24" i="4"/>
  <c r="M23" i="4"/>
  <c r="M22" i="4"/>
  <c r="M21" i="4"/>
  <c r="M20" i="4"/>
  <c r="M19" i="4"/>
  <c r="M18" i="4"/>
  <c r="M17" i="4"/>
  <c r="M16" i="4"/>
  <c r="M15" i="4"/>
  <c r="M14" i="4"/>
  <c r="L29" i="4"/>
  <c r="L26" i="4"/>
  <c r="L25" i="4"/>
  <c r="L24" i="4"/>
  <c r="L23" i="4"/>
  <c r="L22" i="4"/>
  <c r="L21" i="4"/>
  <c r="L20" i="4"/>
  <c r="L19" i="4"/>
  <c r="L18" i="4"/>
  <c r="L17" i="4"/>
  <c r="L16" i="4"/>
  <c r="L15" i="4"/>
  <c r="L14" i="4"/>
  <c r="K29" i="4"/>
  <c r="K26" i="4"/>
  <c r="K25" i="4"/>
  <c r="K24" i="4"/>
  <c r="K23" i="4"/>
  <c r="K22" i="4"/>
  <c r="K21" i="4"/>
  <c r="K20" i="4"/>
  <c r="K19" i="4"/>
  <c r="K18" i="4"/>
  <c r="K17" i="4"/>
  <c r="K16" i="4"/>
  <c r="K15" i="4"/>
  <c r="K14" i="4"/>
  <c r="Q51" i="3"/>
  <c r="P51" i="3"/>
  <c r="O51" i="3"/>
  <c r="N51" i="3"/>
  <c r="M51" i="3"/>
  <c r="Q50" i="3"/>
  <c r="P50" i="3"/>
  <c r="O50" i="3"/>
  <c r="N50" i="3"/>
  <c r="M50" i="3"/>
  <c r="Q49" i="3"/>
  <c r="P49" i="3"/>
  <c r="O49" i="3"/>
  <c r="N49" i="3"/>
  <c r="M49" i="3"/>
  <c r="Q48" i="3"/>
  <c r="P48" i="3"/>
  <c r="O48" i="3"/>
  <c r="N48" i="3"/>
  <c r="M48" i="3"/>
  <c r="Q47" i="3"/>
  <c r="P47" i="3"/>
  <c r="O47" i="3"/>
  <c r="N47" i="3"/>
  <c r="M47" i="3"/>
  <c r="Q46" i="3"/>
  <c r="P46" i="3"/>
  <c r="O46" i="3"/>
  <c r="N46" i="3"/>
  <c r="M46" i="3"/>
  <c r="Q45" i="3"/>
  <c r="P45" i="3"/>
  <c r="O45" i="3"/>
  <c r="N45" i="3"/>
  <c r="M45" i="3"/>
  <c r="Q44" i="3"/>
  <c r="P44" i="3"/>
  <c r="O44" i="3"/>
  <c r="N44" i="3"/>
  <c r="M44" i="3"/>
  <c r="Q43" i="3"/>
  <c r="P43" i="3"/>
  <c r="O43" i="3"/>
  <c r="N43" i="3"/>
  <c r="M43" i="3"/>
  <c r="Q42" i="3"/>
  <c r="P42" i="3"/>
  <c r="O42" i="3"/>
  <c r="N42" i="3"/>
  <c r="M42" i="3"/>
  <c r="Q41" i="3"/>
  <c r="P41" i="3"/>
  <c r="O41" i="3"/>
  <c r="N41" i="3"/>
  <c r="M41" i="3"/>
  <c r="Q40" i="3"/>
  <c r="P40" i="3"/>
  <c r="O40" i="3"/>
  <c r="N40" i="3"/>
  <c r="M40" i="3"/>
  <c r="Q39" i="3"/>
  <c r="P39" i="3"/>
  <c r="O39" i="3"/>
  <c r="N39" i="3"/>
  <c r="M39" i="3"/>
  <c r="Q38" i="3"/>
  <c r="P38" i="3"/>
  <c r="O38" i="3"/>
  <c r="N38" i="3"/>
  <c r="M38" i="3"/>
  <c r="Q37" i="3"/>
  <c r="P37" i="3"/>
  <c r="O37" i="3"/>
  <c r="N37" i="3"/>
  <c r="M37" i="3"/>
  <c r="Q36" i="3"/>
  <c r="P36" i="3"/>
  <c r="O36" i="3"/>
  <c r="N36" i="3"/>
  <c r="M36" i="3"/>
  <c r="Q35" i="3"/>
  <c r="P35" i="3"/>
  <c r="O35" i="3"/>
  <c r="N35" i="3"/>
  <c r="M35" i="3"/>
  <c r="Q34" i="3"/>
  <c r="P34" i="3"/>
  <c r="O34" i="3"/>
  <c r="N34" i="3"/>
  <c r="M34" i="3"/>
  <c r="Q33" i="3"/>
  <c r="P33" i="3"/>
  <c r="O33" i="3"/>
  <c r="N33" i="3"/>
  <c r="M33" i="3"/>
  <c r="Q32" i="3"/>
  <c r="O32" i="3"/>
  <c r="N32" i="3"/>
  <c r="Q31" i="3"/>
  <c r="P31" i="3"/>
  <c r="O31" i="3"/>
  <c r="N31" i="3"/>
  <c r="M31" i="3"/>
  <c r="Q30" i="3"/>
  <c r="P30" i="3"/>
  <c r="O30" i="3"/>
  <c r="N30" i="3"/>
  <c r="M30" i="3"/>
  <c r="Q29" i="3"/>
  <c r="P29" i="3"/>
  <c r="O29" i="3"/>
  <c r="N29" i="3"/>
  <c r="M29" i="3"/>
  <c r="Q28" i="3"/>
  <c r="P28" i="3"/>
  <c r="O28" i="3"/>
  <c r="N28" i="3"/>
  <c r="M28" i="3"/>
  <c r="Q27" i="3"/>
  <c r="P27" i="3"/>
  <c r="O27" i="3"/>
  <c r="N27" i="3"/>
  <c r="M27" i="3"/>
  <c r="Q26" i="3"/>
  <c r="P26" i="3"/>
  <c r="O26" i="3"/>
  <c r="N26" i="3"/>
  <c r="M26" i="3"/>
  <c r="Q25" i="3"/>
  <c r="P25" i="3"/>
  <c r="O25" i="3"/>
  <c r="N25" i="3"/>
  <c r="M25" i="3"/>
  <c r="Q24" i="3"/>
  <c r="P24" i="3"/>
  <c r="O24" i="3"/>
  <c r="N24" i="3"/>
  <c r="M24" i="3"/>
  <c r="G23" i="3"/>
  <c r="Q23" i="3" s="1"/>
  <c r="F23" i="3"/>
  <c r="P23" i="3" s="1"/>
  <c r="O23" i="3"/>
  <c r="N23" i="3"/>
  <c r="M23" i="3"/>
  <c r="Q22" i="3"/>
  <c r="P22" i="3"/>
  <c r="O22" i="3"/>
  <c r="N22" i="3"/>
  <c r="M22" i="3"/>
  <c r="Q21" i="3"/>
  <c r="P21" i="3"/>
  <c r="O21" i="3"/>
  <c r="N21" i="3"/>
  <c r="M21" i="3"/>
  <c r="Q20" i="3"/>
  <c r="P20" i="3"/>
  <c r="O20" i="3"/>
  <c r="N20" i="3"/>
  <c r="M20" i="3"/>
  <c r="Q18" i="3"/>
  <c r="P18" i="3"/>
  <c r="O18" i="3"/>
  <c r="N18" i="3"/>
  <c r="M18" i="3"/>
  <c r="Q17" i="3"/>
  <c r="P17" i="3"/>
  <c r="O17" i="3"/>
  <c r="N17" i="3"/>
  <c r="M17" i="3"/>
  <c r="Q16" i="3"/>
  <c r="P16" i="3"/>
  <c r="O16" i="3"/>
  <c r="N16" i="3"/>
  <c r="M16" i="3"/>
  <c r="Q15" i="3"/>
  <c r="P15" i="3"/>
  <c r="O15" i="3"/>
  <c r="N15" i="3"/>
  <c r="M15" i="3"/>
  <c r="Q14" i="3"/>
  <c r="P14" i="3"/>
  <c r="O14" i="3"/>
  <c r="N14" i="3"/>
  <c r="M14" i="3"/>
  <c r="Q13" i="3"/>
  <c r="P13" i="3"/>
  <c r="O13" i="3"/>
  <c r="N13" i="3"/>
  <c r="M13" i="3"/>
  <c r="I24" i="1"/>
  <c r="I23" i="1"/>
  <c r="I22" i="1"/>
  <c r="H22" i="1"/>
  <c r="H23" i="1"/>
  <c r="H24" i="1"/>
  <c r="H20" i="5" l="1"/>
  <c r="H16" i="5"/>
  <c r="H18" i="5"/>
  <c r="H14" i="5"/>
  <c r="G17" i="5"/>
  <c r="G15" i="5"/>
  <c r="G19" i="5"/>
  <c r="M58" i="2"/>
  <c r="M59" i="2"/>
  <c r="L58" i="2"/>
  <c r="L59" i="2"/>
  <c r="M61" i="2"/>
  <c r="L60" i="2"/>
  <c r="L61" i="2"/>
  <c r="C50" i="2"/>
  <c r="G49" i="2"/>
  <c r="C40" i="2"/>
  <c r="G40" i="2" s="1"/>
  <c r="H40" i="2" s="1"/>
  <c r="I40" i="2" s="1"/>
  <c r="G39" i="2"/>
  <c r="H39" i="2" s="1"/>
  <c r="C30" i="2"/>
  <c r="G30" i="2" s="1"/>
  <c r="G29" i="2"/>
  <c r="H29" i="2" s="1"/>
  <c r="C25" i="2"/>
  <c r="G24" i="2"/>
  <c r="H24" i="2" s="1"/>
  <c r="C20" i="2"/>
  <c r="G19" i="2"/>
  <c r="H19" i="2" s="1"/>
  <c r="I28" i="2"/>
  <c r="K28" i="2" s="1"/>
  <c r="I43" i="2"/>
  <c r="K43" i="2" s="1"/>
  <c r="G21" i="5"/>
  <c r="K48" i="2"/>
  <c r="J48" i="2"/>
  <c r="K23" i="2"/>
  <c r="J23" i="2"/>
  <c r="H49" i="2"/>
  <c r="K33" i="2"/>
  <c r="J33" i="2"/>
  <c r="J53" i="2"/>
  <c r="K53" i="2"/>
  <c r="K18" i="2"/>
  <c r="J18" i="2"/>
  <c r="H30" i="2"/>
  <c r="I30" i="2" s="1"/>
  <c r="K38" i="2"/>
  <c r="J38" i="2"/>
  <c r="C45" i="2"/>
  <c r="G45" i="2" s="1"/>
  <c r="H44" i="2"/>
  <c r="I44" i="2" s="1"/>
  <c r="C35" i="2"/>
  <c r="G35" i="2" s="1"/>
  <c r="H34" i="2"/>
  <c r="I34" i="2" s="1"/>
  <c r="C55" i="2"/>
  <c r="G55" i="2" s="1"/>
  <c r="H54" i="2"/>
  <c r="I54" i="2" s="1"/>
  <c r="J43" i="2" l="1"/>
  <c r="J28" i="2"/>
  <c r="C51" i="2"/>
  <c r="G50" i="2"/>
  <c r="H50" i="2" s="1"/>
  <c r="I50" i="2" s="1"/>
  <c r="J50" i="2" s="1"/>
  <c r="C41" i="2"/>
  <c r="C31" i="2"/>
  <c r="C26" i="2"/>
  <c r="G25" i="2"/>
  <c r="H25" i="2" s="1"/>
  <c r="I25" i="2" s="1"/>
  <c r="J25" i="2" s="1"/>
  <c r="G20" i="2"/>
  <c r="H20" i="2" s="1"/>
  <c r="I20" i="2" s="1"/>
  <c r="C21" i="2"/>
  <c r="I49" i="2"/>
  <c r="K49" i="2" s="1"/>
  <c r="I29" i="2"/>
  <c r="J29" i="2" s="1"/>
  <c r="I24" i="2"/>
  <c r="K24" i="2" s="1"/>
  <c r="I19" i="2"/>
  <c r="J19" i="2" s="1"/>
  <c r="I39" i="2"/>
  <c r="K39" i="2" s="1"/>
  <c r="J54" i="2"/>
  <c r="K54" i="2"/>
  <c r="C36" i="2"/>
  <c r="H35" i="2"/>
  <c r="I35" i="2" s="1"/>
  <c r="C46" i="2"/>
  <c r="H45" i="2"/>
  <c r="I45" i="2" s="1"/>
  <c r="K50" i="2"/>
  <c r="C56" i="2"/>
  <c r="H55" i="2"/>
  <c r="I55" i="2" s="1"/>
  <c r="K40" i="2"/>
  <c r="J40" i="2"/>
  <c r="K34" i="2"/>
  <c r="J34" i="2"/>
  <c r="K44" i="2"/>
  <c r="J44" i="2"/>
  <c r="K30" i="2"/>
  <c r="J30" i="2"/>
  <c r="K25" i="2" l="1"/>
  <c r="J49" i="2"/>
  <c r="J24" i="2"/>
  <c r="K29" i="2"/>
  <c r="G56" i="2"/>
  <c r="H56" i="2" s="1"/>
  <c r="I56" i="2" s="1"/>
  <c r="G51" i="2"/>
  <c r="H51" i="2" s="1"/>
  <c r="I51" i="2" s="1"/>
  <c r="G46" i="2"/>
  <c r="H46" i="2" s="1"/>
  <c r="I46" i="2" s="1"/>
  <c r="G41" i="2"/>
  <c r="H41" i="2" s="1"/>
  <c r="I41" i="2" s="1"/>
  <c r="J39" i="2"/>
  <c r="G36" i="2"/>
  <c r="H36" i="2" s="1"/>
  <c r="I36" i="2" s="1"/>
  <c r="K36" i="2" s="1"/>
  <c r="G31" i="2"/>
  <c r="H31" i="2" s="1"/>
  <c r="I31" i="2" s="1"/>
  <c r="G26" i="2"/>
  <c r="H26" i="2" s="1"/>
  <c r="I26" i="2" s="1"/>
  <c r="K19" i="2"/>
  <c r="G21" i="2"/>
  <c r="H21" i="2" s="1"/>
  <c r="I21" i="2" s="1"/>
  <c r="K20" i="2"/>
  <c r="J20" i="2"/>
  <c r="K45" i="2"/>
  <c r="J45" i="2"/>
  <c r="K35" i="2"/>
  <c r="J35" i="2"/>
  <c r="J55" i="2"/>
  <c r="K55" i="2"/>
  <c r="J21" i="2" l="1"/>
  <c r="K21" i="2"/>
  <c r="K56" i="2"/>
  <c r="J56" i="2"/>
  <c r="K46" i="2"/>
  <c r="J46" i="2"/>
  <c r="J36" i="2"/>
  <c r="N33" i="2" s="1"/>
  <c r="K51" i="2"/>
  <c r="J51" i="2"/>
  <c r="K41" i="2"/>
  <c r="J41" i="2"/>
  <c r="J31" i="2"/>
  <c r="K31" i="2"/>
  <c r="J26" i="2"/>
  <c r="K26" i="2"/>
  <c r="N43" i="2" l="1"/>
  <c r="M45" i="2" s="1"/>
  <c r="N53" i="2"/>
  <c r="L56" i="2" s="1"/>
  <c r="N18" i="2"/>
  <c r="L20" i="2" s="1"/>
  <c r="N38" i="2"/>
  <c r="M41" i="2" s="1"/>
  <c r="N28" i="2"/>
  <c r="L29" i="2" s="1"/>
  <c r="N23" i="2"/>
  <c r="L24" i="2" s="1"/>
  <c r="N48" i="2"/>
  <c r="L33" i="2"/>
  <c r="M33" i="2"/>
  <c r="M34" i="2"/>
  <c r="L34" i="2"/>
  <c r="M36" i="2"/>
  <c r="L35" i="2"/>
  <c r="M35" i="2"/>
  <c r="L36" i="2"/>
  <c r="L45" i="2" l="1"/>
  <c r="M43" i="2"/>
  <c r="M46" i="2"/>
  <c r="L46" i="2"/>
  <c r="L44" i="2"/>
  <c r="M44" i="2"/>
  <c r="L43" i="2"/>
  <c r="L53" i="2"/>
  <c r="L54" i="2"/>
  <c r="M30" i="2"/>
  <c r="L55" i="2"/>
  <c r="M55" i="2"/>
  <c r="M53" i="2"/>
  <c r="L30" i="2"/>
  <c r="M54" i="2"/>
  <c r="M56" i="2"/>
  <c r="M29" i="2"/>
  <c r="L28" i="2"/>
  <c r="L31" i="2"/>
  <c r="M19" i="2"/>
  <c r="L18" i="2"/>
  <c r="M21" i="2"/>
  <c r="M20" i="2"/>
  <c r="L19" i="2"/>
  <c r="L21" i="2"/>
  <c r="M18" i="2"/>
  <c r="M38" i="2"/>
  <c r="L41" i="2"/>
  <c r="L40" i="2"/>
  <c r="L38" i="2"/>
  <c r="M39" i="2"/>
  <c r="M40" i="2"/>
  <c r="L39" i="2"/>
  <c r="M31" i="2"/>
  <c r="M28" i="2"/>
  <c r="M23" i="2"/>
  <c r="L23" i="2"/>
  <c r="L26" i="2"/>
  <c r="M25" i="2"/>
  <c r="M26" i="2"/>
  <c r="M24" i="2"/>
  <c r="L25" i="2"/>
  <c r="M49" i="2"/>
  <c r="L50" i="2"/>
  <c r="L49" i="2"/>
  <c r="L51" i="2"/>
  <c r="L48" i="2"/>
  <c r="M50" i="2"/>
  <c r="M51" i="2"/>
  <c r="M48" i="2"/>
</calcChain>
</file>

<file path=xl/connections.xml><?xml version="1.0" encoding="utf-8"?>
<connections xmlns="http://schemas.openxmlformats.org/spreadsheetml/2006/main">
  <connection id="1" name="Connection" type="4" refreshedVersion="4" background="1">
    <webPr sourceData="1" parsePre="1" consecutive="1" xl2000="1" url="http://www.sportpunter.com/afl/members/bets.htm"/>
  </connection>
  <connection id="2" name="Connection1" type="4" refreshedVersion="4" background="1">
    <webPr sourceData="1" parsePre="1" consecutive="1" xl2000="1" url="http://www.sportpunter.com/afl/members/bets.htm"/>
  </connection>
  <connection id="3" name="Connection10" type="4" refreshedVersion="4" background="1">
    <webPr sourceData="1" parsePre="1" consecutive="1" xl2000="1" url="http://www.sportpunter.com/afl/members/bets3.htm"/>
  </connection>
  <connection id="4" name="Connection11" type="4" refreshedVersion="4" background="1">
    <webPr sourceData="1" parsePre="1" consecutive="1" xl2000="1" url="http://www.sportpunter.com/afl/members/bets4.htm"/>
  </connection>
  <connection id="5" name="Connection12" type="4" refreshedVersion="4" background="1">
    <webPr sourceData="1" parsePre="1" consecutive="1" xl2000="1" url="http://www.sportpunter.com/afl/members/bets5.htm"/>
  </connection>
  <connection id="6" name="Connection13" type="4" refreshedVersion="4" background="1">
    <webPr sourceData="1" parsePre="1" consecutive="1" xl2000="1" url="http://www.sportpunter.com/afl/members/bets6.htm"/>
  </connection>
  <connection id="7" name="Connection14" type="4" refreshedVersion="4" background="1">
    <webPr sourceData="1" parsePre="1" consecutive="1" xl2000="1" url="http://www.sportpunter.com/afl/members/bets7.htm"/>
  </connection>
  <connection id="8" name="Connection15" type="4" refreshedVersion="4" background="1">
    <webPr sourceData="1" parsePre="1" consecutive="1" xl2000="1" url="http://www.sportpunter.com/afl/members/bets8.htm"/>
  </connection>
  <connection id="9" name="Connection16" type="4" refreshedVersion="4" background="1">
    <webPr sourceData="1" parsePre="1" consecutive="1" xl2000="1" url="http://www.sportpunter.com/afl/members/bets9.htm"/>
  </connection>
  <connection id="10" name="Connection17" type="4" refreshedVersion="4" background="1">
    <webPr sourceData="1" parsePre="1" consecutive="1" xl2000="1" url="http://www.sportpunter.com/afl/members/bets1.htm"/>
  </connection>
  <connection id="11" name="Connection18" type="4" refreshedVersion="4" background="1">
    <webPr sourceData="1" parsePre="1" consecutive="1" xl2000="1" url="http://www.sportpunter.com/afl/members/bets2.htm"/>
  </connection>
  <connection id="12" name="Connection19" type="4" refreshedVersion="4" background="1">
    <webPr sourceData="1" parsePre="1" consecutive="1" xl2000="1" url="http://www.sportpunter.com/afl/members/bets3.htm"/>
  </connection>
  <connection id="13" name="Connection2" type="4" refreshedVersion="4" background="1">
    <webPr sourceData="1" parsePre="1" consecutive="1" xl2000="1" url="http://www.sportpunter.com/afl/members/bets.htm"/>
  </connection>
  <connection id="14" name="Connection20" type="4" refreshedVersion="4" background="1">
    <webPr sourceData="1" parsePre="1" consecutive="1" xl2000="1" url="http://www.sportpunter.com/afl/members/bets4.htm"/>
  </connection>
  <connection id="15" name="Connection21" type="4" refreshedVersion="4" background="1">
    <webPr sourceData="1" parsePre="1" consecutive="1" xl2000="1" url="http://www.sportpunter.com/afl/members/bets5.htm"/>
  </connection>
  <connection id="16" name="Connection22" type="4" refreshedVersion="4" background="1">
    <webPr sourceData="1" parsePre="1" consecutive="1" xl2000="1" url="http://www.sportpunter.com/afl/members/bets6.htm"/>
  </connection>
  <connection id="17" name="Connection23" type="4" refreshedVersion="4" background="1">
    <webPr sourceData="1" parsePre="1" consecutive="1" xl2000="1" url="http://www.sportpunter.com/afl/members/bets7.htm"/>
  </connection>
  <connection id="18" name="Connection24" type="4" refreshedVersion="4" background="1">
    <webPr sourceData="1" parsePre="1" consecutive="1" xl2000="1" url="http://www.sportpunter.com/afl/members/bets8.htm"/>
  </connection>
  <connection id="19" name="Connection25" type="4" refreshedVersion="4" background="1">
    <webPr sourceData="1" parsePre="1" consecutive="1" xl2000="1" url="http://www.sportpunter.com/afl/members/bets9.htm"/>
  </connection>
  <connection id="20" name="Connection26" type="4" refreshedVersion="4" background="1">
    <webPr sourceData="1" parsePre="1" consecutive="1" xl2000="1" url="http://www.sportpunter.com/afl/members/bets1.htm"/>
  </connection>
  <connection id="21" name="Connection27" type="4" refreshedVersion="4" background="1">
    <webPr sourceData="1" parsePre="1" consecutive="1" xl2000="1" url="http://www.sportpunter.com/afl/members/bets2.htm"/>
  </connection>
  <connection id="22" name="Connection28" type="4" refreshedVersion="4" background="1">
    <webPr sourceData="1" parsePre="1" consecutive="1" xl2000="1" url="http://www.sportpunter.com/afl/members/bets3.htm"/>
  </connection>
  <connection id="23" name="Connection29" type="4" refreshedVersion="4" background="1">
    <webPr sourceData="1" parsePre="1" consecutive="1" xl2000="1" url="http://www.sportpunter.com/afl/members/bets4.htm"/>
  </connection>
  <connection id="24" name="Connection3" type="4" refreshedVersion="4" background="1">
    <webPr sourceData="1" parsePre="1" consecutive="1" xl2000="1" url="http://www.sportpunter.com/afl/members/bets.htm"/>
  </connection>
  <connection id="25" name="Connection30" type="4" refreshedVersion="4" background="1">
    <webPr sourceData="1" parsePre="1" consecutive="1" xl2000="1" url="http://www.sportpunter.com/afl/members/bets5.htm"/>
  </connection>
  <connection id="26" name="Connection31" type="4" refreshedVersion="4" background="1">
    <webPr sourceData="1" parsePre="1" consecutive="1" xl2000="1" url="http://www.sportpunter.com/afl/members/bets6.htm"/>
  </connection>
  <connection id="27" name="Connection32" type="4" refreshedVersion="4" background="1">
    <webPr sourceData="1" parsePre="1" consecutive="1" xl2000="1" url="http://www.sportpunter.com/afl/members/bets7.htm"/>
  </connection>
  <connection id="28" name="Connection33" type="4" refreshedVersion="4" background="1">
    <webPr sourceData="1" parsePre="1" consecutive="1" xl2000="1" url="http://www.sportpunter.com/afl/members/bets8.htm"/>
  </connection>
  <connection id="29" name="Connection34" type="4" refreshedVersion="4" background="1">
    <webPr sourceData="1" parsePre="1" consecutive="1" xl2000="1" url="http://www.sportpunter.com/afl/members/bets9.htm"/>
  </connection>
  <connection id="30" name="Connection35" type="4" refreshedVersion="4" background="1">
    <webPr sourceData="1" parsePre="1" consecutive="1" xl2000="1" url="http://www.sportpunter.com/afl/members/bets.htm"/>
  </connection>
  <connection id="31" name="Connection36" type="4" refreshedVersion="4" background="1">
    <webPr sourceData="1" parsePre="1" consecutive="1" xl2000="1" url="http://www.sportpunter.com/afl/members/bets.htm"/>
  </connection>
  <connection id="32" name="Connection37" type="4" refreshedVersion="4" background="1">
    <webPr sourceData="1" parsePre="1" consecutive="1" xl2000="1" url="http://www.sportpunter.com/afl/members/bets.htm"/>
  </connection>
  <connection id="33" name="Connection38" type="4" refreshedVersion="4" background="1">
    <webPr sourceData="1" parsePre="1" consecutive="1" xl2000="1" url="http://www.sportpunter.com/afl/members/bets.htm"/>
  </connection>
  <connection id="34" name="Connection39" type="4" refreshedVersion="4" background="1">
    <webPr sourceData="1" parsePre="1" consecutive="1" xl2000="1" url="http://www.sportpunter.com/afl/members/bets.htm"/>
  </connection>
  <connection id="35" name="Connection4" type="4" refreshedVersion="4" background="1">
    <webPr sourceData="1" parsePre="1" consecutive="1" xl2000="1" url="http://www.sportpunter.com/afl/members/bets.htm"/>
  </connection>
  <connection id="36" name="Connection40" type="4" refreshedVersion="4" background="1">
    <webPr sourceData="1" parsePre="1" consecutive="1" xl2000="1" url="http://www.sportpunter.com/afl/members/bets.htm"/>
  </connection>
  <connection id="37" name="Connection41" type="4" refreshedVersion="4" background="1">
    <webPr sourceData="1" parsePre="1" consecutive="1" xl2000="1" url="http://www.sportpunter.com/afl/members/bets.htm"/>
  </connection>
  <connection id="38" name="Connection42" type="4" refreshedVersion="4" background="1">
    <webPr sourceData="1" parsePre="1" consecutive="1" xl2000="1" url="http://www.sportpunter.com/afl/members/bets.htm"/>
  </connection>
  <connection id="39" name="Connection43" type="4" refreshedVersion="4" background="1">
    <webPr sourceData="1" parsePre="1" consecutive="1" xl2000="1" url="http://www.sportpunter.com/afl/members/playerbets.htm"/>
  </connection>
  <connection id="40" name="Connection44" type="4" refreshedVersion="4" background="1">
    <webPr sourceData="1" parsePre="1" consecutive="1" xl2000="1" url="http://www.sportpunter.com/afl/members/playerbets.htm"/>
  </connection>
  <connection id="41" name="Connection45" type="4" refreshedVersion="4" background="1">
    <webPr sourceData="1" parsePre="1" consecutive="1" xl2000="1" url="http://www.sportpunter.com/afl/members/bets.htm"/>
  </connection>
  <connection id="42" name="Connection46" type="4" refreshedVersion="4" background="1">
    <webPr sourceData="1" parsePre="1" consecutive="1" xl2000="1" url="http://www.sportpunter.com/afl/members/bets.htm"/>
  </connection>
  <connection id="43" name="Connection47" type="4" refreshedVersion="4" background="1">
    <webPr sourceData="1" parsePre="1" consecutive="1" xl2000="1" url="http://www.sportpunter.com/afl/members/playerbets.htm"/>
  </connection>
  <connection id="44" name="Connection48" type="4" refreshedVersion="4" background="1">
    <webPr sourceData="1" parsePre="1" consecutive="1" xl2000="1" url="http://www.sportpunter.com/afl/members/playerbets.htm"/>
  </connection>
  <connection id="45" name="Connection49" type="4" refreshedVersion="4" background="1" saveData="1">
    <webPr sourceData="1" parsePre="1" consecutive="1" xl2000="1" url="http://www.sportpunter.com/afl/members/playerbets.htm"/>
  </connection>
  <connection id="46" name="Connection5" type="4" refreshedVersion="4" background="1">
    <webPr sourceData="1" parsePre="1" consecutive="1" xl2000="1" url="http://www.sportpunter.com/afl/members/bets.htm"/>
  </connection>
  <connection id="47" name="Connection50" type="4" refreshedVersion="4" background="1">
    <webPr sourceData="1" parsePre="1" consecutive="1" xl2000="1" url="http://www.sportpunter.com/afl/members/bets.htm"/>
  </connection>
  <connection id="48" name="Connection51" type="4" refreshedVersion="4" background="1">
    <webPr sourceData="1" parsePre="1" consecutive="1" xl2000="1" url="http://www.sportpunter.com/afl/members/playerbets.htm"/>
  </connection>
  <connection id="49" name="Connection52" type="4" refreshedVersion="4" background="1">
    <webPr sourceData="1" parsePre="1" consecutive="1" xl2000="1" url="http://www.sportpunter.com/afl/members/playerbets.htm"/>
  </connection>
  <connection id="50" name="Connection53" type="4" refreshedVersion="4" background="1">
    <webPr sourceData="1" parsePre="1" consecutive="1" xl2000="1" url="http://www.sportpunter.com/afl/members/playerbets.htm"/>
  </connection>
  <connection id="51" name="Connection54" type="4" refreshedVersion="4" background="1">
    <webPr sourceData="1" parsePre="1" consecutive="1" xl2000="1" url="http://www.sportpunter.com/afl/members/bets.htm"/>
  </connection>
  <connection id="52" name="Connection55" type="4" refreshedVersion="4" background="1">
    <webPr sourceData="1" parsePre="1" consecutive="1" xl2000="1" url="http://www.sportpunter.com/afl/members/playerbets.htm"/>
  </connection>
  <connection id="53" name="Connection56" type="4" refreshedVersion="4" background="1">
    <webPr sourceData="1" parsePre="1" consecutive="1" xl2000="1" url="http://www.sportpunter.com/afl/members/playerbets.htm"/>
  </connection>
  <connection id="54" name="Connection57" type="4" refreshedVersion="4" background="1">
    <webPr sourceData="1" parsePre="1" consecutive="1" xl2000="1" url="http://www.sportpunter.com/afl/members/bets.htm"/>
  </connection>
  <connection id="55" name="Connection58" type="4" refreshedVersion="4" background="1">
    <webPr sourceData="1" parsePre="1" consecutive="1" xl2000="1" url="http://www.sportpunter.com/afl/members/playerbets.htm"/>
  </connection>
  <connection id="56" name="Connection59" type="4" refreshedVersion="0" background="1">
    <webPr url="http://www.sportpunter.com/afl/members/playerbets.htm" htmlTables="1" htmlFormat="all"/>
  </connection>
  <connection id="57" name="Connection6" type="4" refreshedVersion="4" background="1">
    <webPr sourceData="1" parsePre="1" consecutive="1" xl2000="1" url="http://www.sportpunter.com/afl/members/bets1.htm"/>
  </connection>
  <connection id="58" name="Connection60" type="4" refreshedVersion="0" background="1">
    <webPr url="http://www.sportpunter.com/afl/members/bets.htm" htmlTables="1" htmlFormat="all"/>
  </connection>
  <connection id="59" name="Connection61" type="4" refreshedVersion="0" background="1">
    <webPr url="http://www.sportpunter.com/afl/members/bets.htm" htmlTables="1" htmlFormat="all"/>
  </connection>
  <connection id="60" name="Connection62" type="4" refreshedVersion="0" background="1">
    <webPr url="http://www.sportpunter.com/afl/members/bets.htm" htmlTables="1" htmlFormat="all"/>
  </connection>
  <connection id="61" name="Connection63" type="4" refreshedVersion="0" background="1">
    <webPr url="http://www.sportpunter.com/afl/members/playerbets.htm" htmlTables="1" htmlFormat="all"/>
  </connection>
  <connection id="62" name="Connection7" type="4" refreshedVersion="4" background="1">
    <webPr sourceData="1" parsePre="1" consecutive="1" xl2000="1" url="http://www.sportpunter.com/afl/members/bets1.htm"/>
  </connection>
  <connection id="63" name="Connection8" type="4" refreshedVersion="4" background="1">
    <webPr sourceData="1" parsePre="1" consecutive="1" xl2000="1" url="http://www.sportpunter.com/afl/members/bets1.htm"/>
  </connection>
  <connection id="64" name="Connection9" type="4" refreshedVersion="4" background="1">
    <webPr sourceData="1" parsePre="1" consecutive="1" xl2000="1" url="http://www.sportpunter.com/afl/members/bets2.htm"/>
  </connection>
</connections>
</file>

<file path=xl/sharedStrings.xml><?xml version="1.0" encoding="utf-8"?>
<sst xmlns="http://schemas.openxmlformats.org/spreadsheetml/2006/main" count="100" uniqueCount="52">
  <si>
    <t>Team1</t>
  </si>
  <si>
    <t>Team2</t>
  </si>
  <si>
    <t>Probability</t>
  </si>
  <si>
    <t>Odds1</t>
  </si>
  <si>
    <t>Odds2</t>
  </si>
  <si>
    <t>Bet1</t>
  </si>
  <si>
    <t>Bet2</t>
  </si>
  <si>
    <t>Bank Balance:</t>
  </si>
  <si>
    <t>Kelly Fractional: 1/</t>
  </si>
  <si>
    <t>Expected</t>
  </si>
  <si>
    <t>Line</t>
  </si>
  <si>
    <t>Adj.Line</t>
  </si>
  <si>
    <t>Adj.Prob</t>
  </si>
  <si>
    <t>Overlay1</t>
  </si>
  <si>
    <t>Overlay2</t>
  </si>
  <si>
    <t>Help:</t>
  </si>
  <si>
    <t>Odds</t>
  </si>
  <si>
    <t>Premiers</t>
  </si>
  <si>
    <t>Last</t>
  </si>
  <si>
    <t>Prob</t>
  </si>
  <si>
    <t>Odds Bet</t>
  </si>
  <si>
    <t>Odds Lay</t>
  </si>
  <si>
    <t>$Bet</t>
  </si>
  <si>
    <t>$Lay</t>
  </si>
  <si>
    <t>Draw</t>
  </si>
  <si>
    <t>Probability (Team1)</t>
  </si>
  <si>
    <t>Probability (Team2)</t>
  </si>
  <si>
    <t>AFL Bet Calculator</t>
  </si>
  <si>
    <t>Sportpunter's AFL Line Calculator is a little different but twice as useful. Here we can enter the teams playing, the probability, the line given by the bookmaker and the associated odds and the calculator will work out the overlay and amount to bet based on your bank balance and kelly franctional. You may notice that the last game only has one bookmaker line and odds submitted which one can do, however the beauty of this program is that you can insert different lines and their associated odds from several bookmakers, and the program will tell you which option has the greatest overlay and suggested bet size.</t>
  </si>
  <si>
    <t>Brisbane</t>
  </si>
  <si>
    <t>Carlton</t>
  </si>
  <si>
    <t>Sydney</t>
  </si>
  <si>
    <t>T1&gt;39</t>
  </si>
  <si>
    <t>T1&lt;40</t>
  </si>
  <si>
    <t>T2&lt;40</t>
  </si>
  <si>
    <t>T2&gt;39</t>
  </si>
  <si>
    <t>Top 8</t>
  </si>
  <si>
    <t>Gold Coast</t>
  </si>
  <si>
    <t>Exp.Total</t>
  </si>
  <si>
    <t>Adj.Total</t>
  </si>
  <si>
    <t>TotalsLine</t>
  </si>
  <si>
    <t>ProbOver</t>
  </si>
  <si>
    <t>OddsOver</t>
  </si>
  <si>
    <t>OddsUnder</t>
  </si>
  <si>
    <t>$BetOver</t>
  </si>
  <si>
    <t>$BetUnder</t>
  </si>
  <si>
    <t>Note totals will be given out one hour before start time for each match.</t>
  </si>
  <si>
    <t>Please see the AFL members only forum each week to see the schedule of totals predictions</t>
  </si>
  <si>
    <t xml:space="preserve">When matches are scheduled to start at close times to each other, </t>
  </si>
  <si>
    <t>totals will be issued 1 hour before the first scheduled match</t>
  </si>
  <si>
    <t>Sportpunter's 2013 afl player based bets</t>
  </si>
  <si>
    <t>Version 2.31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</si>
</sst>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0%"/>
    <numFmt numFmtId="165" formatCode="0.0"/>
  </numFmts>
  <fonts count="9" x14ac:knownFonts="1">
    <font>
      <sz val="10"/>
      <name val="Arial"/>
    </font>
    <font>
      <sz val="10"/>
      <name val="Arial"/>
      <family val="2"/>
    </font>
    <font>
      <b/>
      <sz val="10"/>
      <name val="Arial"/>
      <family val="2"/>
    </font>
    <font>
      <sz val="8"/>
      <name val="Arial"/>
      <family val="2"/>
    </font>
    <font>
      <sz val="10"/>
      <color indexed="9"/>
      <name val="Arial"/>
      <family val="2"/>
    </font>
    <font>
      <b/>
      <sz val="10"/>
      <color indexed="9"/>
      <name val="Arial"/>
      <family val="2"/>
    </font>
    <font>
      <sz val="10"/>
      <color rgb="FF000000"/>
      <name val="Arial"/>
      <family val="2"/>
    </font>
    <font>
      <sz val="8"/>
      <color rgb="FF000000"/>
      <name val="Tahoma"/>
      <family val="2"/>
    </font>
    <font>
      <sz val="10"/>
      <color theme="0"/>
      <name val="Arial"/>
      <family val="2"/>
    </font>
  </fonts>
  <fills count="3">
    <fill>
      <patternFill patternType="none"/>
    </fill>
    <fill>
      <patternFill patternType="gray125"/>
    </fill>
    <fill>
      <patternFill patternType="solid">
        <fgColor indexed="12"/>
        <bgColor indexed="64"/>
      </patternFill>
    </fill>
  </fills>
  <borders count="18">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1">
    <xf numFmtId="0" fontId="0" fillId="0" borderId="0" xfId="0"/>
    <xf numFmtId="0" fontId="0" fillId="0" borderId="0" xfId="0" applyAlignment="1" applyProtection="1">
      <alignment horizontal="center"/>
      <protection locked="0"/>
    </xf>
    <xf numFmtId="0" fontId="0" fillId="0" borderId="0" xfId="0" applyAlignment="1" applyProtection="1">
      <alignment horizontal="center"/>
      <protection hidden="1"/>
    </xf>
    <xf numFmtId="0" fontId="2" fillId="0" borderId="0" xfId="0" applyFont="1" applyAlignment="1" applyProtection="1">
      <alignment horizontal="center"/>
      <protection hidden="1"/>
    </xf>
    <xf numFmtId="164" fontId="0" fillId="0" borderId="0" xfId="2" applyNumberFormat="1" applyFont="1" applyAlignment="1" applyProtection="1">
      <alignment horizontal="center"/>
      <protection locked="0"/>
    </xf>
    <xf numFmtId="44" fontId="0" fillId="0" borderId="0" xfId="1" applyFont="1" applyAlignment="1" applyProtection="1">
      <alignment horizontal="center"/>
      <protection hidden="1"/>
    </xf>
    <xf numFmtId="0" fontId="2" fillId="0" borderId="0" xfId="0" applyFont="1" applyAlignment="1" applyProtection="1">
      <alignment horizontal="right"/>
      <protection hidden="1"/>
    </xf>
    <xf numFmtId="44" fontId="0" fillId="0" borderId="0" xfId="1" applyFont="1" applyAlignment="1" applyProtection="1">
      <alignment horizontal="center"/>
      <protection locked="0"/>
    </xf>
    <xf numFmtId="0" fontId="0" fillId="0" borderId="0" xfId="0" applyAlignment="1" applyProtection="1">
      <alignment horizontal="left"/>
      <protection locked="0"/>
    </xf>
    <xf numFmtId="0" fontId="4" fillId="0" borderId="0" xfId="0" applyFont="1" applyAlignment="1" applyProtection="1">
      <alignment horizontal="center"/>
      <protection locked="0"/>
    </xf>
    <xf numFmtId="165" fontId="0" fillId="0" borderId="0" xfId="2" applyNumberFormat="1" applyFont="1" applyAlignment="1" applyProtection="1">
      <alignment horizontal="center"/>
      <protection locked="0"/>
    </xf>
    <xf numFmtId="165" fontId="4" fillId="0" borderId="0" xfId="0" applyNumberFormat="1" applyFont="1" applyAlignment="1" applyProtection="1">
      <alignment horizontal="center"/>
      <protection locked="0"/>
    </xf>
    <xf numFmtId="164" fontId="0" fillId="0" borderId="0" xfId="2" applyNumberFormat="1" applyFont="1" applyAlignment="1" applyProtection="1">
      <alignment horizontal="center"/>
      <protection hidden="1"/>
    </xf>
    <xf numFmtId="165" fontId="5" fillId="2" borderId="0" xfId="2" applyNumberFormat="1" applyFont="1" applyFill="1" applyAlignment="1" applyProtection="1">
      <alignment horizontal="center"/>
      <protection locked="0"/>
    </xf>
    <xf numFmtId="0" fontId="2" fillId="0" borderId="0" xfId="0" applyFont="1" applyAlignment="1" applyProtection="1">
      <alignment horizontal="center"/>
      <protection locked="0"/>
    </xf>
    <xf numFmtId="165" fontId="0" fillId="0" borderId="0" xfId="0" applyNumberFormat="1" applyAlignment="1" applyProtection="1">
      <alignment horizontal="center"/>
      <protection locked="0"/>
    </xf>
    <xf numFmtId="0" fontId="2" fillId="0" borderId="0" xfId="0" applyFont="1" applyAlignment="1" applyProtection="1">
      <alignment horizontal="right"/>
      <protection locked="0"/>
    </xf>
    <xf numFmtId="165" fontId="2" fillId="0" borderId="0" xfId="0" applyNumberFormat="1" applyFont="1" applyAlignment="1" applyProtection="1">
      <alignment horizontal="center"/>
      <protection locked="0"/>
    </xf>
    <xf numFmtId="164" fontId="2" fillId="0" borderId="0" xfId="2" applyNumberFormat="1" applyFont="1" applyAlignment="1" applyProtection="1">
      <alignment horizontal="center"/>
      <protection locked="0"/>
    </xf>
    <xf numFmtId="165" fontId="0" fillId="0" borderId="0" xfId="2" applyNumberFormat="1" applyFont="1" applyAlignment="1" applyProtection="1">
      <alignment horizontal="center"/>
      <protection hidden="1"/>
    </xf>
    <xf numFmtId="164" fontId="4" fillId="0" borderId="0" xfId="2" applyNumberFormat="1" applyFont="1" applyAlignment="1" applyProtection="1">
      <alignment horizontal="center"/>
      <protection hidden="1"/>
    </xf>
    <xf numFmtId="2" fontId="0" fillId="0" borderId="0" xfId="0" applyNumberFormat="1" applyAlignment="1" applyProtection="1">
      <alignment horizontal="center"/>
      <protection hidden="1"/>
    </xf>
    <xf numFmtId="2" fontId="0" fillId="0" borderId="0" xfId="0" applyNumberFormat="1" applyAlignment="1" applyProtection="1">
      <alignment horizontal="center"/>
      <protection locked="0"/>
    </xf>
    <xf numFmtId="2" fontId="2" fillId="0" borderId="0" xfId="0" applyNumberFormat="1" applyFont="1" applyAlignment="1" applyProtection="1">
      <alignment horizontal="center"/>
      <protection locked="0"/>
    </xf>
    <xf numFmtId="2" fontId="5" fillId="2" borderId="0" xfId="1" applyNumberFormat="1" applyFont="1" applyFill="1" applyAlignment="1" applyProtection="1">
      <alignment horizontal="center"/>
      <protection locked="0"/>
    </xf>
    <xf numFmtId="2" fontId="0" fillId="0" borderId="0" xfId="1" applyNumberFormat="1" applyFont="1" applyAlignment="1" applyProtection="1">
      <alignment horizontal="center"/>
      <protection locked="0"/>
    </xf>
    <xf numFmtId="2" fontId="2" fillId="0" borderId="0" xfId="0" applyNumberFormat="1" applyFont="1" applyAlignment="1" applyProtection="1">
      <alignment horizontal="center"/>
      <protection hidden="1"/>
    </xf>
    <xf numFmtId="9" fontId="0" fillId="0" borderId="1" xfId="2" applyFont="1" applyBorder="1" applyAlignment="1" applyProtection="1">
      <alignment horizontal="center"/>
      <protection locked="0"/>
    </xf>
    <xf numFmtId="9" fontId="0" fillId="0" borderId="1" xfId="2" applyFont="1" applyBorder="1" applyAlignment="1" applyProtection="1">
      <alignment horizontal="center"/>
      <protection hidden="1"/>
    </xf>
    <xf numFmtId="0" fontId="0" fillId="0" borderId="2" xfId="0" applyBorder="1" applyAlignment="1" applyProtection="1">
      <alignment horizontal="center"/>
      <protection hidden="1"/>
    </xf>
    <xf numFmtId="9" fontId="0" fillId="0" borderId="2" xfId="2" applyFont="1" applyBorder="1" applyAlignment="1" applyProtection="1">
      <alignment horizontal="center"/>
      <protection hidden="1"/>
    </xf>
    <xf numFmtId="9" fontId="0" fillId="0" borderId="3" xfId="2" applyFont="1" applyBorder="1" applyAlignment="1" applyProtection="1">
      <alignment horizontal="center"/>
      <protection hidden="1"/>
    </xf>
    <xf numFmtId="0" fontId="2" fillId="0" borderId="4" xfId="0" applyFont="1" applyBorder="1" applyAlignment="1" applyProtection="1">
      <alignment horizontal="center"/>
      <protection hidden="1"/>
    </xf>
    <xf numFmtId="2" fontId="2" fillId="0" borderId="5" xfId="0" applyNumberFormat="1" applyFont="1" applyBorder="1" applyAlignment="1" applyProtection="1">
      <alignment horizontal="center"/>
      <protection hidden="1"/>
    </xf>
    <xf numFmtId="44" fontId="0" fillId="0" borderId="6" xfId="1" applyFont="1" applyBorder="1" applyAlignment="1" applyProtection="1">
      <alignment horizontal="center"/>
      <protection hidden="1"/>
    </xf>
    <xf numFmtId="44" fontId="0" fillId="0" borderId="2" xfId="1" applyFont="1" applyBorder="1" applyAlignment="1" applyProtection="1">
      <alignment horizontal="center"/>
      <protection hidden="1"/>
    </xf>
    <xf numFmtId="44" fontId="0" fillId="0" borderId="7" xfId="1" applyFont="1" applyBorder="1" applyAlignment="1" applyProtection="1">
      <alignment horizontal="center"/>
      <protection hidden="1"/>
    </xf>
    <xf numFmtId="44" fontId="0" fillId="0" borderId="1" xfId="1" applyFont="1" applyBorder="1" applyAlignment="1" applyProtection="1">
      <alignment horizontal="center"/>
      <protection hidden="1"/>
    </xf>
    <xf numFmtId="44" fontId="0" fillId="0" borderId="3" xfId="1" applyFont="1" applyBorder="1" applyAlignment="1" applyProtection="1">
      <alignment horizontal="center"/>
      <protection hidden="1"/>
    </xf>
    <xf numFmtId="0" fontId="2" fillId="0" borderId="8" xfId="0" applyFont="1" applyBorder="1" applyAlignment="1" applyProtection="1">
      <alignment horizontal="center"/>
      <protection hidden="1"/>
    </xf>
    <xf numFmtId="0" fontId="2" fillId="0" borderId="9" xfId="0" applyFont="1" applyBorder="1" applyAlignment="1" applyProtection="1">
      <alignment horizontal="center"/>
      <protection hidden="1"/>
    </xf>
    <xf numFmtId="0" fontId="2" fillId="0" borderId="7" xfId="0" applyFont="1" applyBorder="1" applyAlignment="1" applyProtection="1">
      <alignment horizontal="center"/>
      <protection hidden="1"/>
    </xf>
    <xf numFmtId="164" fontId="0" fillId="0" borderId="10" xfId="2" applyNumberFormat="1" applyFont="1" applyBorder="1" applyAlignment="1" applyProtection="1">
      <alignment horizontal="center"/>
      <protection locked="0"/>
    </xf>
    <xf numFmtId="164" fontId="0" fillId="0" borderId="0" xfId="2" applyNumberFormat="1" applyFont="1" applyBorder="1" applyAlignment="1" applyProtection="1">
      <alignment horizontal="center"/>
      <protection locked="0"/>
    </xf>
    <xf numFmtId="164" fontId="0" fillId="0" borderId="1" xfId="2" applyNumberFormat="1" applyFont="1" applyBorder="1" applyAlignment="1" applyProtection="1">
      <alignment horizontal="center"/>
      <protection locked="0"/>
    </xf>
    <xf numFmtId="164" fontId="0" fillId="0" borderId="6" xfId="2" applyNumberFormat="1" applyFont="1" applyBorder="1" applyAlignment="1" applyProtection="1">
      <alignment horizontal="center"/>
      <protection locked="0"/>
    </xf>
    <xf numFmtId="164" fontId="0" fillId="0" borderId="2" xfId="2" applyNumberFormat="1" applyFont="1" applyBorder="1" applyAlignment="1" applyProtection="1">
      <alignment horizontal="center"/>
      <protection locked="0"/>
    </xf>
    <xf numFmtId="164" fontId="0" fillId="0" borderId="3" xfId="2" applyNumberFormat="1" applyFont="1" applyBorder="1" applyAlignment="1" applyProtection="1">
      <alignment horizontal="center"/>
      <protection locked="0"/>
    </xf>
    <xf numFmtId="44" fontId="0" fillId="0" borderId="10" xfId="1" applyFont="1" applyBorder="1" applyAlignment="1" applyProtection="1">
      <alignment horizontal="center"/>
      <protection hidden="1"/>
    </xf>
    <xf numFmtId="44" fontId="0" fillId="0" borderId="0" xfId="1" applyFont="1" applyBorder="1" applyAlignment="1" applyProtection="1">
      <alignment horizontal="center"/>
      <protection hidden="1"/>
    </xf>
    <xf numFmtId="0" fontId="0" fillId="0" borderId="1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6" xfId="0" applyBorder="1" applyAlignment="1" applyProtection="1">
      <alignment horizontal="center"/>
      <protection locked="0"/>
    </xf>
    <xf numFmtId="0" fontId="0" fillId="0" borderId="2" xfId="0" applyBorder="1" applyAlignment="1" applyProtection="1">
      <alignment horizontal="center"/>
      <protection locked="0"/>
    </xf>
    <xf numFmtId="0" fontId="2" fillId="0" borderId="11" xfId="0" applyFont="1" applyBorder="1" applyAlignment="1" applyProtection="1">
      <alignment horizontal="center"/>
      <protection hidden="1"/>
    </xf>
    <xf numFmtId="9" fontId="0" fillId="0" borderId="10" xfId="2" applyFont="1" applyBorder="1" applyAlignment="1" applyProtection="1">
      <alignment horizontal="center"/>
      <protection locked="0"/>
    </xf>
    <xf numFmtId="9" fontId="0" fillId="0" borderId="0" xfId="2" applyFont="1" applyBorder="1" applyAlignment="1" applyProtection="1">
      <alignment horizontal="center"/>
      <protection locked="0"/>
    </xf>
    <xf numFmtId="9" fontId="0" fillId="0" borderId="10" xfId="2" applyFont="1" applyBorder="1" applyAlignment="1" applyProtection="1">
      <alignment horizontal="center"/>
      <protection hidden="1"/>
    </xf>
    <xf numFmtId="9" fontId="0" fillId="0" borderId="0" xfId="2" applyFont="1" applyBorder="1" applyAlignment="1" applyProtection="1">
      <alignment horizontal="center"/>
      <protection hidden="1"/>
    </xf>
    <xf numFmtId="9" fontId="0" fillId="0" borderId="6" xfId="2" applyFont="1" applyBorder="1" applyAlignment="1" applyProtection="1">
      <alignment horizontal="center"/>
      <protection hidden="1"/>
    </xf>
    <xf numFmtId="2" fontId="0" fillId="0" borderId="0" xfId="0" applyNumberFormat="1" applyBorder="1" applyAlignment="1" applyProtection="1">
      <alignment horizontal="center"/>
      <protection locked="0"/>
    </xf>
    <xf numFmtId="2" fontId="0" fillId="0" borderId="1" xfId="0" applyNumberFormat="1" applyBorder="1" applyAlignment="1" applyProtection="1">
      <alignment horizontal="center"/>
      <protection locked="0"/>
    </xf>
    <xf numFmtId="2" fontId="0" fillId="0" borderId="2" xfId="0" applyNumberFormat="1" applyBorder="1" applyAlignment="1" applyProtection="1">
      <alignment horizontal="center"/>
      <protection locked="0"/>
    </xf>
    <xf numFmtId="2" fontId="0" fillId="0" borderId="3"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6" xfId="0" applyNumberFormat="1" applyBorder="1" applyAlignment="1" applyProtection="1">
      <alignment horizontal="center"/>
      <protection locked="0"/>
    </xf>
    <xf numFmtId="164" fontId="0" fillId="0" borderId="0" xfId="0" applyNumberFormat="1" applyAlignment="1" applyProtection="1">
      <alignment horizontal="center"/>
      <protection hidden="1"/>
    </xf>
    <xf numFmtId="0" fontId="4" fillId="0" borderId="0" xfId="0" applyFont="1" applyAlignment="1" applyProtection="1">
      <alignment horizontal="center"/>
      <protection hidden="1"/>
    </xf>
    <xf numFmtId="0" fontId="0" fillId="0" borderId="4" xfId="0" applyBorder="1" applyAlignment="1">
      <alignment horizontal="center"/>
    </xf>
    <xf numFmtId="0" fontId="0" fillId="0" borderId="0" xfId="0" applyAlignment="1">
      <alignment horizontal="center"/>
    </xf>
    <xf numFmtId="9" fontId="0" fillId="0" borderId="0" xfId="2" applyFont="1" applyAlignment="1">
      <alignment horizontal="center"/>
    </xf>
    <xf numFmtId="44" fontId="0" fillId="0" borderId="0" xfId="1" applyFont="1" applyAlignment="1">
      <alignment horizontal="center"/>
    </xf>
    <xf numFmtId="0" fontId="0" fillId="0" borderId="0" xfId="0"/>
    <xf numFmtId="0" fontId="0" fillId="0" borderId="12" xfId="0" applyBorder="1"/>
    <xf numFmtId="0" fontId="0" fillId="0" borderId="13" xfId="0" applyBorder="1"/>
    <xf numFmtId="0" fontId="0" fillId="0" borderId="14" xfId="0" applyBorder="1"/>
    <xf numFmtId="2" fontId="1" fillId="0" borderId="0" xfId="0" applyNumberFormat="1" applyFont="1" applyAlignment="1" applyProtection="1">
      <alignment horizontal="left"/>
      <protection hidden="1"/>
    </xf>
    <xf numFmtId="2" fontId="0" fillId="0" borderId="0" xfId="0" applyNumberFormat="1" applyAlignment="1" applyProtection="1">
      <alignment horizontal="left"/>
      <protection hidden="1"/>
    </xf>
    <xf numFmtId="0" fontId="1" fillId="0" borderId="0" xfId="0" applyFont="1" applyAlignment="1" applyProtection="1">
      <alignment horizontal="center"/>
      <protection hidden="1"/>
    </xf>
    <xf numFmtId="10" fontId="0" fillId="0" borderId="0" xfId="0" applyNumberFormat="1" applyAlignment="1" applyProtection="1">
      <alignment horizontal="center"/>
      <protection hidden="1"/>
    </xf>
    <xf numFmtId="0" fontId="8" fillId="0" borderId="0" xfId="0" applyFont="1" applyAlignment="1" applyProtection="1">
      <alignment horizontal="center"/>
      <protection hidden="1"/>
    </xf>
    <xf numFmtId="0" fontId="0" fillId="0" borderId="15" xfId="0" applyBorder="1" applyAlignment="1" applyProtection="1">
      <alignment horizontal="center"/>
      <protection locked="0"/>
    </xf>
    <xf numFmtId="0" fontId="0" fillId="0" borderId="16" xfId="0" applyBorder="1"/>
    <xf numFmtId="0" fontId="0" fillId="0" borderId="17" xfId="0" applyBorder="1"/>
    <xf numFmtId="0" fontId="0" fillId="0" borderId="0" xfId="0" applyBorder="1" applyAlignment="1" applyProtection="1">
      <alignment horizontal="center" wrapText="1"/>
      <protection locked="0"/>
    </xf>
    <xf numFmtId="0" fontId="2" fillId="0" borderId="8" xfId="0" applyFont="1" applyBorder="1" applyAlignment="1" applyProtection="1">
      <alignment horizontal="center"/>
      <protection hidden="1"/>
    </xf>
    <xf numFmtId="0" fontId="2" fillId="0" borderId="9" xfId="0" applyFont="1" applyBorder="1" applyAlignment="1" applyProtection="1">
      <alignment horizontal="center"/>
      <protection hidden="1"/>
    </xf>
    <xf numFmtId="0" fontId="2" fillId="0" borderId="7" xfId="0" applyFont="1" applyBorder="1" applyAlignment="1" applyProtection="1">
      <alignment horizontal="center"/>
      <protection hidden="1"/>
    </xf>
    <xf numFmtId="0" fontId="2" fillId="0" borderId="4"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2" fillId="0" borderId="11" xfId="0" applyFont="1" applyBorder="1" applyAlignment="1" applyProtection="1">
      <alignment horizontal="center"/>
      <protection hidden="1"/>
    </xf>
  </cellXfs>
  <cellStyles count="3">
    <cellStyle name="Currency" xfId="1" builtinId="4"/>
    <cellStyle name="Normal" xfId="0" builtinId="0"/>
    <cellStyle name="Percent" xfId="2" builtinId="5"/>
  </cellStyles>
  <dxfs count="7">
    <dxf>
      <font>
        <b/>
        <i val="0"/>
        <strike val="0"/>
        <condense val="0"/>
        <extend val="0"/>
        <color indexed="10"/>
      </font>
    </dxf>
    <dxf>
      <font>
        <b/>
        <i val="0"/>
        <condense val="0"/>
        <extend val="0"/>
        <color indexed="9"/>
      </font>
      <fill>
        <patternFill>
          <bgColor indexed="10"/>
        </patternFill>
      </fill>
    </dxf>
    <dxf>
      <font>
        <b/>
        <i val="0"/>
        <condense val="0"/>
        <extend val="0"/>
        <color indexed="10"/>
      </font>
    </dxf>
    <dxf>
      <font>
        <b/>
        <i val="0"/>
        <condense val="0"/>
        <extend val="0"/>
        <color indexed="9"/>
      </font>
      <fill>
        <patternFill>
          <bgColor indexed="10"/>
        </patternFill>
      </fill>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firstButton="1" fmlaLink="$I$4" lockText="1" noThreeD="1"/>
</file>

<file path=xl/ctrlProps/ctrlProp3.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628650</xdr:colOff>
      <xdr:row>0</xdr:row>
      <xdr:rowOff>9525</xdr:rowOff>
    </xdr:from>
    <xdr:to>
      <xdr:col>6</xdr:col>
      <xdr:colOff>323850</xdr:colOff>
      <xdr:row>6</xdr:row>
      <xdr:rowOff>85725</xdr:rowOff>
    </xdr:to>
    <xdr:pic>
      <xdr:nvPicPr>
        <xdr:cNvPr id="1025" name="Picture 1" descr="sloga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25" t="900"/>
        <a:stretch>
          <a:fillRect/>
        </a:stretch>
      </xdr:blipFill>
      <xdr:spPr bwMode="auto">
        <a:xfrm>
          <a:off x="1847850" y="9525"/>
          <a:ext cx="364807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0</xdr:row>
      <xdr:rowOff>9525</xdr:rowOff>
    </xdr:from>
    <xdr:to>
      <xdr:col>2</xdr:col>
      <xdr:colOff>361950</xdr:colOff>
      <xdr:row>6</xdr:row>
      <xdr:rowOff>85725</xdr:rowOff>
    </xdr:to>
    <xdr:pic>
      <xdr:nvPicPr>
        <xdr:cNvPr id="1026" name="Picture 2" descr="head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9525"/>
          <a:ext cx="2247900"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21</xdr:row>
      <xdr:rowOff>28575</xdr:rowOff>
    </xdr:from>
    <xdr:to>
      <xdr:col>7</xdr:col>
      <xdr:colOff>19050</xdr:colOff>
      <xdr:row>26</xdr:row>
      <xdr:rowOff>0</xdr:rowOff>
    </xdr:to>
    <xdr:pic>
      <xdr:nvPicPr>
        <xdr:cNvPr id="1027" name="Picture 3" descr="las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20313"/>
        <a:stretch>
          <a:fillRect/>
        </a:stretch>
      </xdr:blipFill>
      <xdr:spPr bwMode="auto">
        <a:xfrm>
          <a:off x="9525" y="3810000"/>
          <a:ext cx="587692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9</xdr:col>
          <xdr:colOff>198120</xdr:colOff>
          <xdr:row>0</xdr:row>
          <xdr:rowOff>68580</xdr:rowOff>
        </xdr:from>
        <xdr:to>
          <xdr:col>11</xdr:col>
          <xdr:colOff>495300</xdr:colOff>
          <xdr:row>3</xdr:row>
          <xdr:rowOff>106680</xdr:rowOff>
        </xdr:to>
        <xdr:sp macro="" textlink="">
          <xdr:nvSpPr>
            <xdr:cNvPr id="1044" name="Button 20" hidden="1">
              <a:extLst>
                <a:ext uri="{63B3BB69-23CF-44E3-9099-C40C66FF867C}">
                  <a14:compatExt spid="_x0000_s1044"/>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AU" sz="1000" b="0" i="0" u="none" strike="noStrike" baseline="0">
                  <a:solidFill>
                    <a:srgbClr val="000000"/>
                  </a:solidFill>
                  <a:latin typeface="Arial"/>
                  <a:cs typeface="Arial"/>
                </a:rPr>
                <a:t>Get Data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3</xdr:row>
          <xdr:rowOff>0</xdr:rowOff>
        </xdr:from>
        <xdr:to>
          <xdr:col>6</xdr:col>
          <xdr:colOff>678180</xdr:colOff>
          <xdr:row>4</xdr:row>
          <xdr:rowOff>60960</xdr:rowOff>
        </xdr:to>
        <xdr:sp macro="" textlink="">
          <xdr:nvSpPr>
            <xdr:cNvPr id="1045" name="Option Button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Insert Team Based Probs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4</xdr:row>
          <xdr:rowOff>7620</xdr:rowOff>
        </xdr:from>
        <xdr:to>
          <xdr:col>7</xdr:col>
          <xdr:colOff>670560</xdr:colOff>
          <xdr:row>5</xdr:row>
          <xdr:rowOff>99060</xdr:rowOff>
        </xdr:to>
        <xdr:sp macro="" textlink="">
          <xdr:nvSpPr>
            <xdr:cNvPr id="1046" name="Option Button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Inser Player Based Probs (h2h/line only)</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628650</xdr:colOff>
      <xdr:row>0</xdr:row>
      <xdr:rowOff>9525</xdr:rowOff>
    </xdr:from>
    <xdr:to>
      <xdr:col>8</xdr:col>
      <xdr:colOff>447675</xdr:colOff>
      <xdr:row>5</xdr:row>
      <xdr:rowOff>66675</xdr:rowOff>
    </xdr:to>
    <xdr:pic>
      <xdr:nvPicPr>
        <xdr:cNvPr id="3073" name="Picture 1" descr="sloga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25" t="900"/>
        <a:stretch>
          <a:fillRect/>
        </a:stretch>
      </xdr:blipFill>
      <xdr:spPr bwMode="auto">
        <a:xfrm>
          <a:off x="1847850" y="9525"/>
          <a:ext cx="364807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0</xdr:row>
      <xdr:rowOff>9525</xdr:rowOff>
    </xdr:from>
    <xdr:to>
      <xdr:col>2</xdr:col>
      <xdr:colOff>361950</xdr:colOff>
      <xdr:row>5</xdr:row>
      <xdr:rowOff>66675</xdr:rowOff>
    </xdr:to>
    <xdr:pic>
      <xdr:nvPicPr>
        <xdr:cNvPr id="3074" name="Picture 2" descr="head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9525"/>
          <a:ext cx="2247900"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62</xdr:row>
      <xdr:rowOff>47625</xdr:rowOff>
    </xdr:from>
    <xdr:to>
      <xdr:col>9</xdr:col>
      <xdr:colOff>285750</xdr:colOff>
      <xdr:row>67</xdr:row>
      <xdr:rowOff>19050</xdr:rowOff>
    </xdr:to>
    <xdr:pic>
      <xdr:nvPicPr>
        <xdr:cNvPr id="3075" name="Picture 3" descr="las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20313"/>
        <a:stretch>
          <a:fillRect/>
        </a:stretch>
      </xdr:blipFill>
      <xdr:spPr bwMode="auto">
        <a:xfrm>
          <a:off x="47625" y="10944225"/>
          <a:ext cx="587692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619125</xdr:colOff>
      <xdr:row>0</xdr:row>
      <xdr:rowOff>0</xdr:rowOff>
    </xdr:from>
    <xdr:to>
      <xdr:col>9</xdr:col>
      <xdr:colOff>238125</xdr:colOff>
      <xdr:row>6</xdr:row>
      <xdr:rowOff>76200</xdr:rowOff>
    </xdr:to>
    <xdr:pic>
      <xdr:nvPicPr>
        <xdr:cNvPr id="4097" name="Picture 1" descr="sloga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25" t="900"/>
        <a:stretch>
          <a:fillRect/>
        </a:stretch>
      </xdr:blipFill>
      <xdr:spPr bwMode="auto">
        <a:xfrm>
          <a:off x="1838325" y="0"/>
          <a:ext cx="364807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0</xdr:row>
      <xdr:rowOff>9525</xdr:rowOff>
    </xdr:from>
    <xdr:to>
      <xdr:col>2</xdr:col>
      <xdr:colOff>361950</xdr:colOff>
      <xdr:row>6</xdr:row>
      <xdr:rowOff>85725</xdr:rowOff>
    </xdr:to>
    <xdr:pic>
      <xdr:nvPicPr>
        <xdr:cNvPr id="4098" name="Picture 2" descr="head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9525"/>
          <a:ext cx="2247900"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21</xdr:row>
      <xdr:rowOff>47625</xdr:rowOff>
    </xdr:from>
    <xdr:to>
      <xdr:col>10</xdr:col>
      <xdr:colOff>95250</xdr:colOff>
      <xdr:row>26</xdr:row>
      <xdr:rowOff>19050</xdr:rowOff>
    </xdr:to>
    <xdr:pic>
      <xdr:nvPicPr>
        <xdr:cNvPr id="4099" name="Picture 3" descr="las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20313"/>
        <a:stretch>
          <a:fillRect/>
        </a:stretch>
      </xdr:blipFill>
      <xdr:spPr bwMode="auto">
        <a:xfrm>
          <a:off x="57150" y="3781425"/>
          <a:ext cx="587692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628650</xdr:colOff>
      <xdr:row>0</xdr:row>
      <xdr:rowOff>9525</xdr:rowOff>
    </xdr:from>
    <xdr:to>
      <xdr:col>4</xdr:col>
      <xdr:colOff>723900</xdr:colOff>
      <xdr:row>6</xdr:row>
      <xdr:rowOff>85725</xdr:rowOff>
    </xdr:to>
    <xdr:pic>
      <xdr:nvPicPr>
        <xdr:cNvPr id="6145" name="Picture 1" descr="sloga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25" t="900"/>
        <a:stretch>
          <a:fillRect/>
        </a:stretch>
      </xdr:blipFill>
      <xdr:spPr bwMode="auto">
        <a:xfrm>
          <a:off x="1847850" y="9525"/>
          <a:ext cx="364807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0</xdr:row>
      <xdr:rowOff>9525</xdr:rowOff>
    </xdr:from>
    <xdr:to>
      <xdr:col>2</xdr:col>
      <xdr:colOff>47625</xdr:colOff>
      <xdr:row>6</xdr:row>
      <xdr:rowOff>85725</xdr:rowOff>
    </xdr:to>
    <xdr:pic>
      <xdr:nvPicPr>
        <xdr:cNvPr id="6146" name="Picture 2" descr="head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9525"/>
          <a:ext cx="2247900"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21</xdr:row>
      <xdr:rowOff>57150</xdr:rowOff>
    </xdr:from>
    <xdr:to>
      <xdr:col>4</xdr:col>
      <xdr:colOff>1133475</xdr:colOff>
      <xdr:row>26</xdr:row>
      <xdr:rowOff>28575</xdr:rowOff>
    </xdr:to>
    <xdr:pic>
      <xdr:nvPicPr>
        <xdr:cNvPr id="6147" name="Picture 3" descr="las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20313"/>
        <a:stretch>
          <a:fillRect/>
        </a:stretch>
      </xdr:blipFill>
      <xdr:spPr bwMode="auto">
        <a:xfrm>
          <a:off x="28575" y="3457575"/>
          <a:ext cx="587692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66675</xdr:colOff>
      <xdr:row>7</xdr:row>
      <xdr:rowOff>76200</xdr:rowOff>
    </xdr:from>
    <xdr:to>
      <xdr:col>4</xdr:col>
      <xdr:colOff>228600</xdr:colOff>
      <xdr:row>9</xdr:row>
      <xdr:rowOff>104775</xdr:rowOff>
    </xdr:to>
    <xdr:sp macro="[0]!inserttotals" textlink="">
      <xdr:nvSpPr>
        <xdr:cNvPr id="2" name="Rectangle 1"/>
        <xdr:cNvSpPr/>
      </xdr:nvSpPr>
      <xdr:spPr>
        <a:xfrm>
          <a:off x="3571875" y="1209675"/>
          <a:ext cx="1428750" cy="3524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Update Totals</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628650</xdr:colOff>
      <xdr:row>0</xdr:row>
      <xdr:rowOff>9525</xdr:rowOff>
    </xdr:from>
    <xdr:to>
      <xdr:col>9</xdr:col>
      <xdr:colOff>323850</xdr:colOff>
      <xdr:row>6</xdr:row>
      <xdr:rowOff>85725</xdr:rowOff>
    </xdr:to>
    <xdr:pic>
      <xdr:nvPicPr>
        <xdr:cNvPr id="5121" name="Picture 1" descr="sloga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25" t="900"/>
        <a:stretch>
          <a:fillRect/>
        </a:stretch>
      </xdr:blipFill>
      <xdr:spPr bwMode="auto">
        <a:xfrm>
          <a:off x="1847850" y="9525"/>
          <a:ext cx="364807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0</xdr:row>
      <xdr:rowOff>9525</xdr:rowOff>
    </xdr:from>
    <xdr:to>
      <xdr:col>3</xdr:col>
      <xdr:colOff>47625</xdr:colOff>
      <xdr:row>6</xdr:row>
      <xdr:rowOff>85725</xdr:rowOff>
    </xdr:to>
    <xdr:pic>
      <xdr:nvPicPr>
        <xdr:cNvPr id="5122" name="Picture 2" descr="heade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9525"/>
          <a:ext cx="2247900"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31</xdr:row>
      <xdr:rowOff>142875</xdr:rowOff>
    </xdr:from>
    <xdr:to>
      <xdr:col>10</xdr:col>
      <xdr:colOff>171450</xdr:colOff>
      <xdr:row>36</xdr:row>
      <xdr:rowOff>114300</xdr:rowOff>
    </xdr:to>
    <xdr:pic>
      <xdr:nvPicPr>
        <xdr:cNvPr id="5123" name="Picture 3" descr="las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20313"/>
        <a:stretch>
          <a:fillRect/>
        </a:stretch>
      </xdr:blipFill>
      <xdr:spPr bwMode="auto">
        <a:xfrm>
          <a:off x="28575" y="5162550"/>
          <a:ext cx="587692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queryTables/queryTable1.xml><?xml version="1.0" encoding="utf-8"?>
<queryTable xmlns="http://schemas.openxmlformats.org/spreadsheetml/2006/main" name="currentbets" connectionId="45"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4:K37"/>
  <sheetViews>
    <sheetView tabSelected="1" workbookViewId="0">
      <selection activeCell="I4" sqref="I4"/>
    </sheetView>
  </sheetViews>
  <sheetFormatPr defaultColWidth="9.109375" defaultRowHeight="13.2" x14ac:dyDescent="0.25"/>
  <cols>
    <col min="1" max="1" width="18.33203125" style="2" customWidth="1"/>
    <col min="2" max="2" width="10.33203125" style="2" customWidth="1"/>
    <col min="3" max="3" width="9.44140625" style="2" customWidth="1"/>
    <col min="4" max="4" width="10.109375" style="2" customWidth="1"/>
    <col min="5" max="5" width="19" style="2" customWidth="1"/>
    <col min="6" max="7" width="10.44140625" style="21" customWidth="1"/>
    <col min="8" max="9" width="10.44140625" style="2" customWidth="1"/>
    <col min="10" max="10" width="9.109375" style="2"/>
    <col min="11" max="11" width="10.33203125" style="2" customWidth="1"/>
    <col min="12" max="16384" width="9.109375" style="2"/>
  </cols>
  <sheetData>
    <row r="4" spans="1:11" x14ac:dyDescent="0.25">
      <c r="A4" s="2" t="s">
        <v>50</v>
      </c>
      <c r="I4" s="80">
        <v>2</v>
      </c>
    </row>
    <row r="5" spans="1:11" x14ac:dyDescent="0.25">
      <c r="K5" s="2" t="s">
        <v>27</v>
      </c>
    </row>
    <row r="6" spans="1:11" x14ac:dyDescent="0.25">
      <c r="K6" s="78" t="s">
        <v>51</v>
      </c>
    </row>
    <row r="7" spans="1:11" x14ac:dyDescent="0.25">
      <c r="C7" s="79"/>
      <c r="D7" s="79"/>
    </row>
    <row r="9" spans="1:11" x14ac:dyDescent="0.25">
      <c r="A9" s="3" t="s">
        <v>7</v>
      </c>
      <c r="B9" s="7">
        <v>1000</v>
      </c>
      <c r="E9" s="67">
        <v>1</v>
      </c>
    </row>
    <row r="10" spans="1:11" x14ac:dyDescent="0.25">
      <c r="A10" s="6" t="s">
        <v>8</v>
      </c>
      <c r="B10" s="8">
        <v>4</v>
      </c>
    </row>
    <row r="12" spans="1:11" x14ac:dyDescent="0.25">
      <c r="A12" s="3" t="s">
        <v>0</v>
      </c>
      <c r="B12" s="3" t="s">
        <v>1</v>
      </c>
      <c r="C12" s="3" t="s">
        <v>25</v>
      </c>
      <c r="D12" s="3" t="s">
        <v>26</v>
      </c>
      <c r="E12" s="26" t="s">
        <v>3</v>
      </c>
      <c r="F12" s="26" t="s">
        <v>4</v>
      </c>
      <c r="G12" s="3" t="s">
        <v>5</v>
      </c>
      <c r="H12" s="3" t="s">
        <v>6</v>
      </c>
    </row>
    <row r="13" spans="1:11" ht="16.5" customHeight="1" x14ac:dyDescent="0.25">
      <c r="A13" s="2" t="s">
        <v>30</v>
      </c>
      <c r="B13" s="2" t="s">
        <v>29</v>
      </c>
      <c r="C13" s="79">
        <v>0.56799999999999995</v>
      </c>
      <c r="D13" s="4">
        <f>IF(C13="","",1-C13)</f>
        <v>0.43200000000000005</v>
      </c>
      <c r="E13" s="25">
        <v>5</v>
      </c>
      <c r="F13" s="25">
        <v>5</v>
      </c>
      <c r="G13" s="5">
        <f>IF(OR(C13="",F13=""),"",IF((E13*C13-1)&gt;0.05,$B$9/$B$10*(E13*C13-1)/(E13-1),0))</f>
        <v>114.99999999999999</v>
      </c>
      <c r="H13" s="5">
        <f>IF(OR(C13="",F13=""),"",IF((F13*D13-1)&gt;0.05,$B$9/$B$10*(F13*D13-1)/(F13-1),0))</f>
        <v>72.500000000000014</v>
      </c>
    </row>
    <row r="14" spans="1:11" ht="16.5" customHeight="1" x14ac:dyDescent="0.25">
      <c r="D14" s="4" t="str">
        <f t="shared" ref="D14:D21" si="0">IF(C14="","",1-C14)</f>
        <v/>
      </c>
      <c r="E14" s="25">
        <v>2</v>
      </c>
      <c r="F14" s="25">
        <v>2</v>
      </c>
      <c r="G14" s="5" t="str">
        <f t="shared" ref="G14:G20" si="1">IF(OR(C14="",F14=""),"",IF((E14*C14-1)&gt;0.05,$B$9/$B$10*(E14*C14-1)/(E14-1),0))</f>
        <v/>
      </c>
      <c r="H14" s="5" t="str">
        <f t="shared" ref="H14:H20" si="2">IF(OR(C14="",F14=""),"",IF((F14*D14-1)&gt;0.05,$B$9/$B$10*(F14*D14-1)/(F14-1),0))</f>
        <v/>
      </c>
    </row>
    <row r="15" spans="1:11" ht="16.5" customHeight="1" x14ac:dyDescent="0.25">
      <c r="D15" s="4" t="str">
        <f t="shared" si="0"/>
        <v/>
      </c>
      <c r="E15" s="25"/>
      <c r="F15" s="25"/>
      <c r="G15" s="5" t="str">
        <f t="shared" si="1"/>
        <v/>
      </c>
      <c r="H15" s="5" t="str">
        <f t="shared" si="2"/>
        <v/>
      </c>
    </row>
    <row r="16" spans="1:11" ht="16.5" customHeight="1" x14ac:dyDescent="0.25">
      <c r="D16" s="4" t="str">
        <f t="shared" si="0"/>
        <v/>
      </c>
      <c r="E16" s="25"/>
      <c r="F16" s="25"/>
      <c r="G16" s="5" t="str">
        <f t="shared" si="1"/>
        <v/>
      </c>
      <c r="H16" s="5" t="str">
        <f t="shared" si="2"/>
        <v/>
      </c>
    </row>
    <row r="17" spans="2:9" ht="16.5" customHeight="1" x14ac:dyDescent="0.25">
      <c r="D17" s="4" t="str">
        <f t="shared" si="0"/>
        <v/>
      </c>
      <c r="E17" s="25"/>
      <c r="F17" s="25"/>
      <c r="G17" s="5" t="str">
        <f t="shared" si="1"/>
        <v/>
      </c>
      <c r="H17" s="5" t="str">
        <f t="shared" si="2"/>
        <v/>
      </c>
    </row>
    <row r="18" spans="2:9" ht="16.5" customHeight="1" x14ac:dyDescent="0.25">
      <c r="D18" s="4" t="str">
        <f t="shared" si="0"/>
        <v/>
      </c>
      <c r="E18" s="25"/>
      <c r="F18" s="25"/>
      <c r="G18" s="5" t="str">
        <f t="shared" si="1"/>
        <v/>
      </c>
      <c r="H18" s="5" t="str">
        <f t="shared" si="2"/>
        <v/>
      </c>
    </row>
    <row r="19" spans="2:9" ht="16.5" customHeight="1" x14ac:dyDescent="0.25">
      <c r="D19" s="4" t="str">
        <f t="shared" si="0"/>
        <v/>
      </c>
      <c r="E19" s="25"/>
      <c r="F19" s="25"/>
      <c r="G19" s="5" t="str">
        <f t="shared" si="1"/>
        <v/>
      </c>
      <c r="H19" s="5" t="str">
        <f t="shared" si="2"/>
        <v/>
      </c>
    </row>
    <row r="20" spans="2:9" ht="16.5" customHeight="1" x14ac:dyDescent="0.25">
      <c r="D20" s="4" t="str">
        <f t="shared" si="0"/>
        <v/>
      </c>
      <c r="E20" s="25"/>
      <c r="F20" s="25"/>
      <c r="G20" s="5" t="str">
        <f t="shared" si="1"/>
        <v/>
      </c>
      <c r="H20" s="5" t="str">
        <f t="shared" si="2"/>
        <v/>
      </c>
    </row>
    <row r="21" spans="2:9" ht="16.5" customHeight="1" x14ac:dyDescent="0.25">
      <c r="D21" s="4" t="str">
        <f t="shared" si="0"/>
        <v/>
      </c>
      <c r="E21" s="25"/>
      <c r="F21" s="25"/>
      <c r="G21" s="5" t="str">
        <f t="shared" ref="G21" si="3">IF(OR(C21="",F21=""),"",IF((E21*C21-1)&gt;0.05,$B$9/$B$10*(E21*C21-1)/(E21-1),0))</f>
        <v/>
      </c>
      <c r="H21" s="5" t="str">
        <f t="shared" ref="H21" si="4">IF(OR(C21="",F21=""),"",IF((F21*D21-1)&gt;0.05,$B$9/$B$10*(F21*D21-1)/(F21-1),0))</f>
        <v/>
      </c>
      <c r="I21" s="2" t="str">
        <f>IF(G21="","",IF((G21*(1-#REF!)-1)&gt;0.05,$B$9/$B$10*(G21*(1-#REF!)-1)/(G21-1),0))</f>
        <v/>
      </c>
    </row>
    <row r="22" spans="2:9" x14ac:dyDescent="0.25">
      <c r="H22" s="5" t="str">
        <f>IF(F22="","",IF((F22*#REF!-1)&gt;0.05,$B$9/$B$10*(F22*#REF!-1)/(F22-1),0))</f>
        <v/>
      </c>
      <c r="I22" s="5" t="str">
        <f>IF(G22="","",IF((G22*(1-#REF!)-1)&gt;0.05,$B$9/$B$10*(G22*(1-#REF!)-1)/(G22-1),0))</f>
        <v/>
      </c>
    </row>
    <row r="23" spans="2:9" x14ac:dyDescent="0.25">
      <c r="H23" s="5" t="str">
        <f>IF(F23="","",IF((F23*#REF!-1)&gt;0.05,$B$9/$B$10*(F23*#REF!-1)/(F23-1),0))</f>
        <v/>
      </c>
      <c r="I23" s="5" t="str">
        <f>IF(G23="","",IF((G23*(1-#REF!)-1)&gt;0.05,$B$9/$B$10*(G23*(1-#REF!)-1)/(G23-1),0))</f>
        <v/>
      </c>
    </row>
    <row r="24" spans="2:9" x14ac:dyDescent="0.25">
      <c r="H24" s="5" t="str">
        <f>IF(F24="","",IF((F24*#REF!-1)&gt;0.05,$B$9/$B$10*(F24*#REF!-1)/(F24-1),0))</f>
        <v/>
      </c>
      <c r="I24" s="5" t="str">
        <f>IF(G24="","",IF((G24*(1-#REF!)-1)&gt;0.05,$B$9/$B$10*(G24*(1-#REF!)-1)/(G24-1),0))</f>
        <v/>
      </c>
    </row>
    <row r="30" spans="2:9" x14ac:dyDescent="0.25">
      <c r="B30" s="9"/>
      <c r="C30" s="9"/>
      <c r="D30" s="9"/>
      <c r="E30" s="9"/>
    </row>
    <row r="31" spans="2:9" x14ac:dyDescent="0.25">
      <c r="B31" s="9"/>
      <c r="C31" s="9"/>
      <c r="D31" s="9"/>
      <c r="E31" s="9"/>
    </row>
    <row r="32" spans="2:9" x14ac:dyDescent="0.25">
      <c r="B32" s="9"/>
      <c r="C32" s="9"/>
      <c r="D32" s="9"/>
      <c r="E32" s="9"/>
    </row>
    <row r="33" spans="2:5" x14ac:dyDescent="0.25">
      <c r="B33" s="9"/>
      <c r="C33" s="9"/>
      <c r="D33" s="9"/>
      <c r="E33" s="9"/>
    </row>
    <row r="34" spans="2:5" x14ac:dyDescent="0.25">
      <c r="B34" s="9"/>
      <c r="C34" s="9"/>
      <c r="D34" s="9"/>
      <c r="E34" s="9"/>
    </row>
    <row r="35" spans="2:5" x14ac:dyDescent="0.25">
      <c r="B35" s="9"/>
      <c r="C35" s="9"/>
      <c r="D35" s="9"/>
      <c r="E35" s="9"/>
    </row>
    <row r="36" spans="2:5" x14ac:dyDescent="0.25">
      <c r="B36" s="9"/>
      <c r="C36" s="9"/>
      <c r="D36" s="9"/>
      <c r="E36" s="9"/>
    </row>
    <row r="37" spans="2:5" x14ac:dyDescent="0.25">
      <c r="B37" s="9"/>
      <c r="C37" s="9"/>
      <c r="D37" s="9"/>
      <c r="E37" s="9"/>
    </row>
  </sheetData>
  <phoneticPr fontId="3" type="noConversion"/>
  <pageMargins left="0.75" right="0.75" top="1" bottom="1" header="0.5" footer="0.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4" r:id="rId4" name="Button 20">
              <controlPr defaultSize="0" print="0" autoFill="0" autoPict="0" macro="[0]!import">
                <anchor moveWithCells="1" sizeWithCells="1">
                  <from>
                    <xdr:col>9</xdr:col>
                    <xdr:colOff>198120</xdr:colOff>
                    <xdr:row>0</xdr:row>
                    <xdr:rowOff>68580</xdr:rowOff>
                  </from>
                  <to>
                    <xdr:col>11</xdr:col>
                    <xdr:colOff>495300</xdr:colOff>
                    <xdr:row>3</xdr:row>
                    <xdr:rowOff>106680</xdr:rowOff>
                  </to>
                </anchor>
              </controlPr>
            </control>
          </mc:Choice>
        </mc:AlternateContent>
        <mc:AlternateContent xmlns:mc="http://schemas.openxmlformats.org/markup-compatibility/2006">
          <mc:Choice Requires="x14">
            <control shapeId="1045" r:id="rId5" name="Option Button 21">
              <controlPr defaultSize="0" autoFill="0" autoLine="0" autoPict="0">
                <anchor moveWithCells="1">
                  <from>
                    <xdr:col>5</xdr:col>
                    <xdr:colOff>22860</xdr:colOff>
                    <xdr:row>3</xdr:row>
                    <xdr:rowOff>0</xdr:rowOff>
                  </from>
                  <to>
                    <xdr:col>6</xdr:col>
                    <xdr:colOff>678180</xdr:colOff>
                    <xdr:row>4</xdr:row>
                    <xdr:rowOff>60960</xdr:rowOff>
                  </to>
                </anchor>
              </controlPr>
            </control>
          </mc:Choice>
        </mc:AlternateContent>
        <mc:AlternateContent xmlns:mc="http://schemas.openxmlformats.org/markup-compatibility/2006">
          <mc:Choice Requires="x14">
            <control shapeId="1046" r:id="rId6" name="Option Button 22">
              <controlPr defaultSize="0" autoFill="0" autoLine="0" autoPict="0">
                <anchor moveWithCells="1">
                  <from>
                    <xdr:col>5</xdr:col>
                    <xdr:colOff>22860</xdr:colOff>
                    <xdr:row>4</xdr:row>
                    <xdr:rowOff>7620</xdr:rowOff>
                  </from>
                  <to>
                    <xdr:col>7</xdr:col>
                    <xdr:colOff>670560</xdr:colOff>
                    <xdr:row>5</xdr:row>
                    <xdr:rowOff>99060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76"/>
  <sheetViews>
    <sheetView workbookViewId="0">
      <pane ySplit="17" topLeftCell="A18" activePane="bottomLeft" state="frozen"/>
      <selection pane="bottomLeft" activeCell="A14" sqref="A14:K56"/>
    </sheetView>
  </sheetViews>
  <sheetFormatPr defaultColWidth="9.109375" defaultRowHeight="13.2" x14ac:dyDescent="0.25"/>
  <cols>
    <col min="1" max="1" width="18.33203125" style="1" bestFit="1" customWidth="1"/>
    <col min="2" max="2" width="10.33203125" style="1" customWidth="1"/>
    <col min="3" max="3" width="10.88671875" style="1" customWidth="1"/>
    <col min="4" max="4" width="5.109375" style="15" customWidth="1"/>
    <col min="5" max="6" width="6.5546875" style="22" customWidth="1"/>
    <col min="7" max="7" width="9.44140625" style="15" customWidth="1"/>
    <col min="8" max="8" width="8.5546875" style="15" customWidth="1"/>
    <col min="9" max="9" width="8.88671875" style="4" bestFit="1" customWidth="1"/>
    <col min="10" max="11" width="9" style="4" customWidth="1"/>
    <col min="12" max="13" width="11.6640625" style="1" customWidth="1"/>
    <col min="14" max="14" width="9.109375" style="20"/>
    <col min="15" max="16384" width="9.109375" style="1"/>
  </cols>
  <sheetData>
    <row r="1" spans="1:22" ht="13.8" thickTop="1" x14ac:dyDescent="0.25">
      <c r="J1" s="81" t="s">
        <v>15</v>
      </c>
      <c r="K1" s="82"/>
      <c r="L1" s="82"/>
      <c r="M1" s="82"/>
      <c r="N1" s="82"/>
      <c r="O1" s="82"/>
      <c r="P1" s="82"/>
      <c r="Q1" s="82"/>
      <c r="R1" s="82"/>
      <c r="S1" s="82"/>
      <c r="T1" s="82"/>
      <c r="U1" s="82"/>
      <c r="V1" s="83"/>
    </row>
    <row r="2" spans="1:22" ht="12.75" customHeight="1" x14ac:dyDescent="0.25">
      <c r="J2" s="84" t="s">
        <v>28</v>
      </c>
      <c r="K2" s="84"/>
      <c r="L2" s="84"/>
      <c r="M2" s="84"/>
      <c r="N2" s="84"/>
      <c r="O2" s="84"/>
      <c r="P2" s="84"/>
      <c r="Q2" s="84"/>
      <c r="R2" s="84"/>
      <c r="S2" s="84"/>
      <c r="T2" s="72"/>
      <c r="U2" s="72"/>
      <c r="V2" s="73"/>
    </row>
    <row r="3" spans="1:22" x14ac:dyDescent="0.25">
      <c r="J3" s="84"/>
      <c r="K3" s="84"/>
      <c r="L3" s="84"/>
      <c r="M3" s="84"/>
      <c r="N3" s="84"/>
      <c r="O3" s="84"/>
      <c r="P3" s="84"/>
      <c r="Q3" s="84"/>
      <c r="R3" s="84"/>
      <c r="S3" s="84"/>
      <c r="T3" s="72"/>
      <c r="U3" s="72"/>
      <c r="V3" s="73"/>
    </row>
    <row r="4" spans="1:22" x14ac:dyDescent="0.25">
      <c r="J4" s="84"/>
      <c r="K4" s="84"/>
      <c r="L4" s="84"/>
      <c r="M4" s="84"/>
      <c r="N4" s="84"/>
      <c r="O4" s="84"/>
      <c r="P4" s="84"/>
      <c r="Q4" s="84"/>
      <c r="R4" s="84"/>
      <c r="S4" s="84"/>
      <c r="T4" s="72"/>
      <c r="U4" s="72"/>
      <c r="V4" s="73"/>
    </row>
    <row r="5" spans="1:22" ht="26.25" customHeight="1" thickBot="1" x14ac:dyDescent="0.3">
      <c r="J5" s="84"/>
      <c r="K5" s="84"/>
      <c r="L5" s="84"/>
      <c r="M5" s="84"/>
      <c r="N5" s="84"/>
      <c r="O5" s="84"/>
      <c r="P5" s="84"/>
      <c r="Q5" s="84"/>
      <c r="R5" s="84"/>
      <c r="S5" s="84"/>
      <c r="T5" s="74"/>
      <c r="U5" s="74"/>
      <c r="V5" s="75"/>
    </row>
    <row r="6" spans="1:22" ht="20.25" customHeight="1" thickTop="1" x14ac:dyDescent="0.25">
      <c r="J6" s="84"/>
      <c r="K6" s="84"/>
      <c r="L6" s="84"/>
      <c r="M6" s="84"/>
      <c r="N6" s="84"/>
      <c r="O6" s="84"/>
      <c r="P6" s="84"/>
      <c r="Q6" s="84"/>
      <c r="R6" s="84"/>
      <c r="S6" s="84"/>
    </row>
    <row r="7" spans="1:22" ht="20.25" hidden="1" customHeight="1" x14ac:dyDescent="0.25"/>
    <row r="8" spans="1:22" ht="20.25" hidden="1" customHeight="1" x14ac:dyDescent="0.25"/>
    <row r="9" spans="1:22" ht="20.25" hidden="1" customHeight="1" x14ac:dyDescent="0.25"/>
    <row r="10" spans="1:22" ht="20.25" hidden="1" customHeight="1" x14ac:dyDescent="0.25"/>
    <row r="11" spans="1:22" ht="20.25" hidden="1" customHeight="1" x14ac:dyDescent="0.25"/>
    <row r="12" spans="1:22" ht="20.25" hidden="1" customHeight="1" x14ac:dyDescent="0.25"/>
    <row r="13" spans="1:22" ht="20.25" hidden="1" customHeight="1" x14ac:dyDescent="0.25"/>
    <row r="14" spans="1:22" ht="20.25" customHeight="1" x14ac:dyDescent="0.25">
      <c r="A14" s="14" t="s">
        <v>7</v>
      </c>
      <c r="B14" s="7">
        <v>1000</v>
      </c>
    </row>
    <row r="15" spans="1:22" ht="20.25" customHeight="1" x14ac:dyDescent="0.25">
      <c r="A15" s="16" t="s">
        <v>8</v>
      </c>
      <c r="B15" s="8">
        <v>4</v>
      </c>
    </row>
    <row r="16" spans="1:22" ht="20.25" hidden="1" customHeight="1" x14ac:dyDescent="0.25"/>
    <row r="17" spans="1:14" x14ac:dyDescent="0.25">
      <c r="A17" s="14" t="s">
        <v>0</v>
      </c>
      <c r="B17" s="14" t="s">
        <v>1</v>
      </c>
      <c r="C17" s="14" t="s">
        <v>2</v>
      </c>
      <c r="D17" s="17" t="s">
        <v>10</v>
      </c>
      <c r="E17" s="23" t="s">
        <v>3</v>
      </c>
      <c r="F17" s="23" t="s">
        <v>4</v>
      </c>
      <c r="G17" s="17" t="s">
        <v>9</v>
      </c>
      <c r="H17" s="17" t="s">
        <v>11</v>
      </c>
      <c r="I17" s="18" t="s">
        <v>12</v>
      </c>
      <c r="J17" s="18" t="s">
        <v>13</v>
      </c>
      <c r="K17" s="18" t="s">
        <v>14</v>
      </c>
      <c r="L17" s="14" t="s">
        <v>5</v>
      </c>
      <c r="M17" s="14" t="s">
        <v>6</v>
      </c>
    </row>
    <row r="18" spans="1:14" ht="16.5" customHeight="1" x14ac:dyDescent="0.25">
      <c r="A18" s="1" t="s">
        <v>30</v>
      </c>
      <c r="B18" s="1" t="s">
        <v>29</v>
      </c>
      <c r="C18" s="4">
        <v>0.56799999999999995</v>
      </c>
      <c r="D18" s="13">
        <v>-8</v>
      </c>
      <c r="E18" s="24">
        <v>1.93</v>
      </c>
      <c r="F18" s="24">
        <v>1.95</v>
      </c>
      <c r="G18" s="19">
        <f>IF(OR(D18="",C18=""),"",LN(1/(1-C18)-1)/0.0447136)</f>
        <v>6.1210868835665382</v>
      </c>
      <c r="H18" s="19">
        <f>IF(G18&lt;&gt;"",G18+D18,"")</f>
        <v>-1.8789131164334618</v>
      </c>
      <c r="I18" s="12">
        <f>IF(H18&lt;&gt;"",1-1/(1+EXP(0.0447136*H18)),"")</f>
        <v>0.47900910262644902</v>
      </c>
      <c r="J18" s="12" t="str">
        <f>IF(I18="","",IF((I18*E18-1)&gt;0,I18*E18-1,""))</f>
        <v/>
      </c>
      <c r="K18" s="12">
        <f>IF(I18&lt;&gt;"",IF(((1-I18)*F18-1)&gt;0,(1-I18)*F18-1,""),"")</f>
        <v>1.5932249878424454E-2</v>
      </c>
      <c r="L18" s="5">
        <f>IF(AND(J18&lt;&gt;"",D18&lt;&gt;"",J18=$N$18),$B$14/$B$15*J18/(E18-1),0)</f>
        <v>0</v>
      </c>
      <c r="M18" s="5">
        <f>IF(AND(K18&lt;&gt;"",D18&lt;&gt;"",K18=$N$18),$B$14/$B$15*K18/(F18-1),0)</f>
        <v>0</v>
      </c>
      <c r="N18" s="20">
        <f>MAX(J18:K22)</f>
        <v>2.6806424748279101E-2</v>
      </c>
    </row>
    <row r="19" spans="1:14" ht="16.5" customHeight="1" x14ac:dyDescent="0.25">
      <c r="C19" s="12">
        <f>IF(AND(C18&lt;&gt;"",D19&lt;&gt;""),$C$18,"")</f>
        <v>0.56799999999999995</v>
      </c>
      <c r="D19" s="13">
        <v>-8.5</v>
      </c>
      <c r="E19" s="24">
        <v>1.98</v>
      </c>
      <c r="F19" s="24">
        <v>1.95</v>
      </c>
      <c r="G19" s="19">
        <f>IF(OR(D19="",C19=""),"",LN(1/(1-C19)-1)/0.0447136)</f>
        <v>6.1210868835665382</v>
      </c>
      <c r="H19" s="19">
        <f>IF(G19&lt;&gt;"",G19+D19,"")</f>
        <v>-2.3789131164334618</v>
      </c>
      <c r="I19" s="12">
        <f>IF(H19&lt;&gt;"",1-1/(1+EXP(0.0447136*H19)),"")</f>
        <v>0.47343260269319021</v>
      </c>
      <c r="J19" s="12" t="str">
        <f>IF(I19="","",IF((I19*E19-1)&gt;0,I19*E19-1,""))</f>
        <v/>
      </c>
      <c r="K19" s="12">
        <f>IF(I19&lt;&gt;"",IF(((1-I19)*F19-1)&gt;0,(1-I19)*F19-1,""),"")</f>
        <v>2.6806424748279101E-2</v>
      </c>
      <c r="L19" s="5">
        <f>IF(AND(J19&lt;&gt;"",D19&lt;&gt;"",J19=$N$18),$B$14/$B$15*J19/(E19-1),0)</f>
        <v>0</v>
      </c>
      <c r="M19" s="5">
        <f>IF(AND(K19&lt;&gt;"",D19&lt;&gt;"",K19=$N$18),$B$14/$B$15*K19/(F19-1),0)</f>
        <v>7.0543223021787105</v>
      </c>
    </row>
    <row r="20" spans="1:14" ht="16.5" customHeight="1" x14ac:dyDescent="0.25">
      <c r="C20" s="12">
        <f>IF(AND(C19&lt;&gt;"",D20&lt;&gt;""),$C$18,"")</f>
        <v>0.56799999999999995</v>
      </c>
      <c r="D20" s="13">
        <v>-9</v>
      </c>
      <c r="E20" s="24">
        <v>1.9</v>
      </c>
      <c r="F20" s="24">
        <v>1.9</v>
      </c>
      <c r="G20" s="19">
        <f>IF(OR(D20="",C20=""),"",LN(1/(1-C20)-1)/0.0447136)</f>
        <v>6.1210868835665382</v>
      </c>
      <c r="H20" s="19">
        <f>IF(G20&lt;&gt;"",G20+D20,"")</f>
        <v>-2.8789131164334618</v>
      </c>
      <c r="I20" s="12">
        <f>IF(H20&lt;&gt;"",1-1/(1+EXP(0.0447136*H20)),"")</f>
        <v>0.46786272300998277</v>
      </c>
      <c r="J20" s="12" t="str">
        <f>IF(I20="","",IF((I20*E20-1)&gt;0,I20*E20-1,""))</f>
        <v/>
      </c>
      <c r="K20" s="12">
        <f>IF(I20&lt;&gt;"",IF(((1-I20)*F20-1)&gt;0,(1-I20)*F20-1,""),"")</f>
        <v>1.1060826281032776E-2</v>
      </c>
      <c r="L20" s="5">
        <f>IF(AND(J20&lt;&gt;"",D20&lt;&gt;"",J20=$N$18),$B$14/$B$15*J20/(E20-1),0)</f>
        <v>0</v>
      </c>
      <c r="M20" s="5">
        <f>IF(AND(K20&lt;&gt;"",D20&lt;&gt;"",K20=$N$18),$B$14/$B$15*K20/(F20-1),0)</f>
        <v>0</v>
      </c>
    </row>
    <row r="21" spans="1:14" ht="16.5" customHeight="1" x14ac:dyDescent="0.25">
      <c r="C21" s="12" t="str">
        <f>IF(AND(C20&lt;&gt;"",D21&lt;&gt;""),$C$18,"")</f>
        <v/>
      </c>
      <c r="D21" s="13"/>
      <c r="E21" s="24"/>
      <c r="F21" s="24"/>
      <c r="G21" s="19" t="str">
        <f>IF(OR(D21="",C21=""),"",LN(1/(1-C21)-1)/0.0447136)</f>
        <v/>
      </c>
      <c r="H21" s="19" t="str">
        <f>IF(G21&lt;&gt;"",G21+D21,"")</f>
        <v/>
      </c>
      <c r="I21" s="12" t="str">
        <f>IF(H21&lt;&gt;"",1-1/(1+EXP(0.0447136*H21)),"")</f>
        <v/>
      </c>
      <c r="J21" s="12" t="str">
        <f>IF(I21="","",IF((I21*E21-1)&gt;0,I21*E21-1,""))</f>
        <v/>
      </c>
      <c r="K21" s="12" t="str">
        <f>IF(D21&lt;&gt;"",IF(((1-I21)*F21-1)&gt;0,(1-I21)*F21-1,""),"")</f>
        <v/>
      </c>
      <c r="L21" s="5">
        <f>IF(AND(J21&lt;&gt;"",D21&lt;&gt;"",J21=$N$18),$B$14/$B$15*J21/(E21-1),0)</f>
        <v>0</v>
      </c>
      <c r="M21" s="5">
        <f>IF(AND(K21&lt;&gt;"",D21&lt;&gt;"",K21=$N$18),$B$14/$B$15*K21/(F21-1),0)</f>
        <v>0</v>
      </c>
    </row>
    <row r="22" spans="1:14" ht="16.5" customHeight="1" x14ac:dyDescent="0.25">
      <c r="C22" s="4"/>
      <c r="D22" s="10"/>
      <c r="E22" s="25"/>
      <c r="F22" s="25"/>
      <c r="G22" s="19"/>
      <c r="H22" s="19"/>
      <c r="I22" s="12"/>
      <c r="J22" s="12"/>
      <c r="K22" s="12"/>
      <c r="L22" s="5"/>
      <c r="M22" s="5"/>
    </row>
    <row r="23" spans="1:14" ht="16.5" customHeight="1" x14ac:dyDescent="0.25">
      <c r="C23" s="4"/>
      <c r="D23" s="13">
        <v>5</v>
      </c>
      <c r="E23" s="24">
        <v>2</v>
      </c>
      <c r="F23" s="24">
        <v>1.8</v>
      </c>
      <c r="G23" s="19" t="str">
        <f>IF(OR(D23="",C23=""),"",LN(1/(1-C23)-1)/0.0447136)</f>
        <v/>
      </c>
      <c r="H23" s="19" t="str">
        <f>IF(G23&lt;&gt;"",G23+D23,"")</f>
        <v/>
      </c>
      <c r="I23" s="12" t="str">
        <f>IF(H23&lt;&gt;"",1-1/(1+EXP(0.0447136*H23)),"")</f>
        <v/>
      </c>
      <c r="J23" s="12" t="str">
        <f>IF(I23="","",IF((I23*E23-1)&gt;0,I23*E23-1,""))</f>
        <v/>
      </c>
      <c r="K23" s="12" t="str">
        <f>IF(I23&lt;&gt;"",IF(((1-I23)*F23-1)&gt;0,(1-I23)*F23-1,""),"")</f>
        <v/>
      </c>
      <c r="L23" s="5">
        <f>IF(AND(J23&lt;&gt;"",D23&lt;&gt;"",J23=$N$23),$B$14/$B$15*J23/(E23-1),0)</f>
        <v>0</v>
      </c>
      <c r="M23" s="5">
        <f>IF(AND(K23&lt;&gt;"",D23&lt;&gt;"",K23=$N$23),$B$14/$B$15*K23/(F23-1),0)</f>
        <v>0</v>
      </c>
      <c r="N23" s="20">
        <f>MAX(J23:K27)</f>
        <v>0</v>
      </c>
    </row>
    <row r="24" spans="1:14" ht="16.5" customHeight="1" x14ac:dyDescent="0.25">
      <c r="C24" s="12" t="str">
        <f>IF(AND(C23&lt;&gt;"",D24&lt;&gt;""),$C$23,"")</f>
        <v/>
      </c>
      <c r="D24" s="13">
        <v>6.5</v>
      </c>
      <c r="E24" s="24">
        <v>1.93</v>
      </c>
      <c r="F24" s="24">
        <v>2.06</v>
      </c>
      <c r="G24" s="19" t="str">
        <f>IF(OR(D24="",C24=""),"",LN(1/(1-C24)-1)/0.0447136)</f>
        <v/>
      </c>
      <c r="H24" s="19" t="str">
        <f>IF(G24&lt;&gt;"",G24+D24,"")</f>
        <v/>
      </c>
      <c r="I24" s="12" t="str">
        <f>IF(H24&lt;&gt;"",1-1/(1+EXP(0.0447136*H24)),"")</f>
        <v/>
      </c>
      <c r="J24" s="12" t="str">
        <f>IF(I24="","",IF((I24*E24-1)&gt;0,I24*E24-1,""))</f>
        <v/>
      </c>
      <c r="K24" s="12" t="str">
        <f>IF(I24&lt;&gt;"",IF(((1-I24)*F24-1)&gt;0,(1-I24)*F24-1,""),"")</f>
        <v/>
      </c>
      <c r="L24" s="5">
        <f>IF(AND(J24&lt;&gt;"",D24&lt;&gt;"",J24=$N$23),$B$14/$B$15*J24/(E24-1),0)</f>
        <v>0</v>
      </c>
      <c r="M24" s="5">
        <f>IF(AND(K24&lt;&gt;"",D24&lt;&gt;"",K24=$N$23),$B$14/$B$15*K24/(F24-1),0)</f>
        <v>0</v>
      </c>
    </row>
    <row r="25" spans="1:14" ht="16.5" customHeight="1" x14ac:dyDescent="0.25">
      <c r="C25" s="12" t="str">
        <f>IF(AND(C24&lt;&gt;"",D25&lt;&gt;""),$C$23,"")</f>
        <v/>
      </c>
      <c r="D25" s="13">
        <v>7.5</v>
      </c>
      <c r="E25" s="24">
        <v>1.85</v>
      </c>
      <c r="F25" s="24">
        <v>1.95</v>
      </c>
      <c r="G25" s="19" t="str">
        <f>IF(OR(D25="",C25=""),"",LN(1/(1-C25)-1)/0.0447136)</f>
        <v/>
      </c>
      <c r="H25" s="19" t="str">
        <f>IF(G25&lt;&gt;"",G25+D25,"")</f>
        <v/>
      </c>
      <c r="I25" s="12" t="str">
        <f>IF(H25&lt;&gt;"",1-1/(1+EXP(0.0447136*H25)),"")</f>
        <v/>
      </c>
      <c r="J25" s="12" t="str">
        <f>IF(I25="","",IF((I25*E25-1)&gt;0,I25*E25-1,""))</f>
        <v/>
      </c>
      <c r="K25" s="12" t="str">
        <f>IF(I25&lt;&gt;"",IF(((1-I25)*F25-1)&gt;0,(1-I25)*F25-1,""),"")</f>
        <v/>
      </c>
      <c r="L25" s="5">
        <f>IF(AND(J25&lt;&gt;"",D25&lt;&gt;"",J25=$N$23),$B$14/$B$15*J25/(E25-1),0)</f>
        <v>0</v>
      </c>
      <c r="M25" s="5">
        <f>IF(AND(K25&lt;&gt;"",D25&lt;&gt;"",K25=$N$23),$B$14/$B$15*K25/(F25-1),0)</f>
        <v>0</v>
      </c>
    </row>
    <row r="26" spans="1:14" ht="16.5" customHeight="1" x14ac:dyDescent="0.25">
      <c r="C26" s="12" t="str">
        <f>IF(AND(C25&lt;&gt;"",D26&lt;&gt;""),$C$23,"")</f>
        <v/>
      </c>
      <c r="D26" s="13"/>
      <c r="E26" s="24"/>
      <c r="F26" s="24"/>
      <c r="G26" s="19" t="str">
        <f>IF(OR(D26="",C26=""),"",LN(1/(1-C26)-1)/0.0447136)</f>
        <v/>
      </c>
      <c r="H26" s="19" t="str">
        <f>IF(G26&lt;&gt;"",G26+D26,"")</f>
        <v/>
      </c>
      <c r="I26" s="12" t="str">
        <f>IF(H26&lt;&gt;"",1-1/(1+EXP(0.0447136*H26)),"")</f>
        <v/>
      </c>
      <c r="J26" s="12" t="str">
        <f>IF(I26="","",IF((I26*E26-1)&gt;0,I26*E26-1,""))</f>
        <v/>
      </c>
      <c r="K26" s="12" t="str">
        <f>IF(I26&lt;&gt;"",IF(((1-I26)*F26-1)&gt;0,(1-I26)*F26-1,""),"")</f>
        <v/>
      </c>
      <c r="L26" s="5">
        <f>IF(AND(J26&lt;&gt;"",D26&lt;&gt;"",J26=$N$23),$B$14/$B$15*J26/(E26-1),0)</f>
        <v>0</v>
      </c>
      <c r="M26" s="5">
        <f>IF(AND(K26&lt;&gt;"",D26&lt;&gt;"",K26=$N$23),$B$14/$B$15*K26/(F26-1),0)</f>
        <v>0</v>
      </c>
    </row>
    <row r="27" spans="1:14" ht="16.5" customHeight="1" x14ac:dyDescent="0.25">
      <c r="C27" s="4"/>
      <c r="D27" s="10"/>
      <c r="E27" s="25"/>
      <c r="F27" s="25"/>
      <c r="G27" s="19"/>
      <c r="H27" s="19"/>
      <c r="I27" s="12"/>
      <c r="J27" s="12"/>
      <c r="K27" s="12"/>
      <c r="L27" s="5"/>
      <c r="M27" s="5"/>
    </row>
    <row r="28" spans="1:14" ht="16.5" customHeight="1" x14ac:dyDescent="0.25">
      <c r="C28" s="4"/>
      <c r="D28" s="13">
        <v>-10</v>
      </c>
      <c r="E28" s="24">
        <v>1.9</v>
      </c>
      <c r="F28" s="24">
        <v>1.9</v>
      </c>
      <c r="G28" s="19" t="str">
        <f>IF(OR(D28="",C28=""),"",LN(1/(1-C28)-1)/0.0447136)</f>
        <v/>
      </c>
      <c r="H28" s="19" t="str">
        <f>IF(G28&lt;&gt;"",G28+D28,"")</f>
        <v/>
      </c>
      <c r="I28" s="12" t="str">
        <f>IF(H28&lt;&gt;"",1-1/(1+EXP(0.0447136*H28)),"")</f>
        <v/>
      </c>
      <c r="J28" s="12" t="str">
        <f>IF(I28="","",IF((I28*E28-1)&gt;0,I28*E28-1,""))</f>
        <v/>
      </c>
      <c r="K28" s="12" t="str">
        <f>IF(I28="","",IF(((1-I28)*F28-1)&gt;0,(1-I28)*F28-1,""))</f>
        <v/>
      </c>
      <c r="L28" s="5">
        <f>IF(AND(J28&lt;&gt;"",D28&lt;&gt;"",J28=$N$28),$B$14/$B$15*J28/(E28-1),0)</f>
        <v>0</v>
      </c>
      <c r="M28" s="5">
        <f>IF(AND(K28&lt;&gt;"",D28&lt;&gt;"",K28=$N$28),$B$14/$B$15*K28/(F28-1),0)</f>
        <v>0</v>
      </c>
      <c r="N28" s="20">
        <f>MAX(J28:K32)</f>
        <v>0</v>
      </c>
    </row>
    <row r="29" spans="1:14" ht="16.5" customHeight="1" x14ac:dyDescent="0.25">
      <c r="C29" s="12" t="str">
        <f>IF(AND(C28&lt;&gt;"",D29&lt;&gt;""),$C$28,"")</f>
        <v/>
      </c>
      <c r="D29" s="13">
        <v>-10.5</v>
      </c>
      <c r="E29" s="24">
        <v>1.95</v>
      </c>
      <c r="F29" s="24">
        <v>2.0299999999999998</v>
      </c>
      <c r="G29" s="19" t="str">
        <f>IF(OR(D29="",C29=""),"",LN(1/(1-C29)-1)/0.0447136)</f>
        <v/>
      </c>
      <c r="H29" s="19" t="str">
        <f>IF(G29&lt;&gt;"",G29+D29,"")</f>
        <v/>
      </c>
      <c r="I29" s="12" t="str">
        <f>IF(H29&lt;&gt;"",1-1/(1+EXP(0.0447136*H29)),"")</f>
        <v/>
      </c>
      <c r="J29" s="12" t="str">
        <f>IF(I29="","",IF((I29*E29-1)&gt;0,I29*E29-1,""))</f>
        <v/>
      </c>
      <c r="K29" s="12" t="str">
        <f>IF(I29="","",IF(((1-I29)*F29-1)&gt;0,(1-I29)*F29-1,""))</f>
        <v/>
      </c>
      <c r="L29" s="5">
        <f>IF(AND(J29&lt;&gt;"",D29&lt;&gt;"",J29=$N$28),$B$14/$B$15*J29/(E29-1),0)</f>
        <v>0</v>
      </c>
      <c r="M29" s="5">
        <f>IF(AND(K29&lt;&gt;"",D29&lt;&gt;"",K29=$N$28),$B$14/$B$15*K29/(F29-1),0)</f>
        <v>0</v>
      </c>
    </row>
    <row r="30" spans="1:14" ht="16.5" customHeight="1" x14ac:dyDescent="0.25">
      <c r="C30" s="12" t="str">
        <f>IF(AND(C29&lt;&gt;"",D30&lt;&gt;""),$C$28,"")</f>
        <v/>
      </c>
      <c r="D30" s="13">
        <v>-11.5</v>
      </c>
      <c r="E30" s="24">
        <v>1.9</v>
      </c>
      <c r="F30" s="24">
        <v>1.9</v>
      </c>
      <c r="G30" s="19" t="str">
        <f>IF(OR(D30="",C30=""),"",LN(1/(1-C30)-1)/0.0447136)</f>
        <v/>
      </c>
      <c r="H30" s="19" t="str">
        <f>IF(G30&lt;&gt;"",G30+D30,"")</f>
        <v/>
      </c>
      <c r="I30" s="12" t="str">
        <f>IF(H30&lt;&gt;"",1-1/(1+EXP(0.0447136*H30)),"")</f>
        <v/>
      </c>
      <c r="J30" s="12" t="str">
        <f>IF(I30="","",IF((I30*E30-1)&gt;0,I30*E30-1,""))</f>
        <v/>
      </c>
      <c r="K30" s="12" t="str">
        <f>IF(I30="","",IF(((1-I30)*F30-1)&gt;0,(1-I30)*F30-1,""))</f>
        <v/>
      </c>
      <c r="L30" s="5">
        <f>IF(AND(J30&lt;&gt;"",D30&lt;&gt;"",J30=$N$28),$B$14/$B$15*J30/(E30-1),0)</f>
        <v>0</v>
      </c>
      <c r="M30" s="5">
        <f>IF(AND(K30&lt;&gt;"",D30&lt;&gt;"",K30=$N$28),$B$14/$B$15*K30/(F30-1),0)</f>
        <v>0</v>
      </c>
    </row>
    <row r="31" spans="1:14" ht="16.5" customHeight="1" x14ac:dyDescent="0.25">
      <c r="C31" s="12" t="str">
        <f>IF(AND(C30&lt;&gt;"",D31&lt;&gt;""),$C$28,"")</f>
        <v/>
      </c>
      <c r="D31" s="13">
        <v>-12.5</v>
      </c>
      <c r="E31" s="24">
        <v>1.95</v>
      </c>
      <c r="F31" s="24">
        <v>1.8</v>
      </c>
      <c r="G31" s="19" t="str">
        <f>IF(OR(D31="",C31=""),"",LN(1/(1-C31)-1)/0.0447136)</f>
        <v/>
      </c>
      <c r="H31" s="19" t="str">
        <f>IF(G31&lt;&gt;"",G31+D31,"")</f>
        <v/>
      </c>
      <c r="I31" s="12" t="str">
        <f>IF(H31&lt;&gt;"",1-1/(1+EXP(0.0447136*H31)),"")</f>
        <v/>
      </c>
      <c r="J31" s="12" t="str">
        <f>IF(I31="","",IF((I31*E31-1)&gt;0,I31*E31-1,""))</f>
        <v/>
      </c>
      <c r="K31" s="12" t="str">
        <f>IF(I31="","",IF(((1-I31)*F31-1)&gt;0,(1-I31)*F31-1,""))</f>
        <v/>
      </c>
      <c r="L31" s="5">
        <f>IF(AND(J31&lt;&gt;"",D31&lt;&gt;"",J31=$N$28),$B$14/$B$15*J31/(E31-1),0)</f>
        <v>0</v>
      </c>
      <c r="M31" s="5">
        <f>IF(AND(K31&lt;&gt;"",D31&lt;&gt;"",K31=$N$28),$B$14/$B$15*K31/(F31-1),0)</f>
        <v>0</v>
      </c>
    </row>
    <row r="32" spans="1:14" ht="16.5" customHeight="1" x14ac:dyDescent="0.25">
      <c r="C32" s="4"/>
      <c r="D32" s="10"/>
      <c r="E32" s="25"/>
      <c r="F32" s="25"/>
      <c r="G32" s="19"/>
      <c r="H32" s="19"/>
      <c r="I32" s="12"/>
      <c r="J32" s="12"/>
      <c r="K32" s="12"/>
      <c r="L32" s="5"/>
      <c r="M32" s="5"/>
    </row>
    <row r="33" spans="3:14" ht="16.5" customHeight="1" x14ac:dyDescent="0.25">
      <c r="C33" s="4"/>
      <c r="D33" s="13">
        <v>6</v>
      </c>
      <c r="E33" s="24">
        <v>1.9</v>
      </c>
      <c r="F33" s="24">
        <v>1.9</v>
      </c>
      <c r="G33" s="19" t="str">
        <f>IF(OR(D33="",C33=""),"",LN(1/(1-C33)-1)/0.0447136)</f>
        <v/>
      </c>
      <c r="H33" s="19" t="str">
        <f>IF(G33&lt;&gt;"",G33+D33,"")</f>
        <v/>
      </c>
      <c r="I33" s="12" t="str">
        <f>IF(H33&lt;&gt;"",1-1/(1+EXP(0.0447136*H33)),"")</f>
        <v/>
      </c>
      <c r="J33" s="12" t="str">
        <f>IF(I33="","",IF((I33*E33-1)&gt;0,I33*E33-1,""))</f>
        <v/>
      </c>
      <c r="K33" s="12" t="str">
        <f>IF(I33="","",IF(((1-I33)*F33-1)&gt;0,(1-I33)*F33-1,""))</f>
        <v/>
      </c>
      <c r="L33" s="5">
        <f>IF(AND(J33&lt;&gt;"",D33&lt;&gt;"",J33=$N$33),$B$14/$B$15*J33/(E33-1),0)</f>
        <v>0</v>
      </c>
      <c r="M33" s="5">
        <f>IF(AND(K33&lt;&gt;"",D33&lt;&gt;"",K33=$N$33),$B$14/$B$15*K33/(F33-1),0)</f>
        <v>0</v>
      </c>
      <c r="N33" s="20">
        <f>MAX(J33:K37)</f>
        <v>0</v>
      </c>
    </row>
    <row r="34" spans="3:14" ht="16.5" customHeight="1" x14ac:dyDescent="0.25">
      <c r="C34" s="12" t="str">
        <f>IF(AND(C33&lt;&gt;"",D34&lt;&gt;""),$C$33,"")</f>
        <v/>
      </c>
      <c r="D34" s="13">
        <v>6.5</v>
      </c>
      <c r="E34" s="24">
        <v>1.95</v>
      </c>
      <c r="F34" s="24">
        <v>1.95</v>
      </c>
      <c r="G34" s="19" t="str">
        <f>IF(OR(D34="",C34=""),"",LN(1/(1-C34)-1)/0.0447136)</f>
        <v/>
      </c>
      <c r="H34" s="19" t="str">
        <f>IF(G34&lt;&gt;"",G34+D34,"")</f>
        <v/>
      </c>
      <c r="I34" s="12" t="str">
        <f>IF(H34&lt;&gt;"",1-1/(1+EXP(0.0447136*H34)),"")</f>
        <v/>
      </c>
      <c r="J34" s="12" t="str">
        <f>IF(I34="","",IF((I34*E34-1)&gt;0,I34*E34-1,""))</f>
        <v/>
      </c>
      <c r="K34" s="12" t="str">
        <f>IF(I34="","",IF(((1-I34)*F34-1)&gt;0,(1-I34)*F34-1,""))</f>
        <v/>
      </c>
      <c r="L34" s="5">
        <f>IF(AND(J34&lt;&gt;"",D34&lt;&gt;"",J34=$N$33),$B$14/$B$15*J34/(E34-1),0)</f>
        <v>0</v>
      </c>
      <c r="M34" s="5">
        <f>IF(AND(K34&lt;&gt;"",D34&lt;&gt;"",K34=$N$33),$B$14/$B$15*K34/(F34-1),0)</f>
        <v>0</v>
      </c>
    </row>
    <row r="35" spans="3:14" ht="16.5" customHeight="1" x14ac:dyDescent="0.25">
      <c r="C35" s="12" t="str">
        <f>IF(AND(C34&lt;&gt;"",D35&lt;&gt;""),$C$33,"")</f>
        <v/>
      </c>
      <c r="D35" s="13">
        <v>7</v>
      </c>
      <c r="E35" s="24">
        <v>1.9</v>
      </c>
      <c r="F35" s="24">
        <v>1.9</v>
      </c>
      <c r="G35" s="19" t="str">
        <f>IF(OR(D35="",C35=""),"",LN(1/(1-C35)-1)/0.0447136)</f>
        <v/>
      </c>
      <c r="H35" s="19" t="str">
        <f>IF(G35&lt;&gt;"",G35+D35,"")</f>
        <v/>
      </c>
      <c r="I35" s="12" t="str">
        <f>IF(H35&lt;&gt;"",1-1/(1+EXP(0.0447136*H35)),"")</f>
        <v/>
      </c>
      <c r="J35" s="12" t="str">
        <f>IF(I35="","",IF((I35*E35-1)&gt;0,I35*E35-1,""))</f>
        <v/>
      </c>
      <c r="K35" s="12" t="str">
        <f>IF(I35="","",IF(((1-I35)*F35-1)&gt;0,(1-I35)*F35-1,""))</f>
        <v/>
      </c>
      <c r="L35" s="5">
        <f>IF(AND(J35&lt;&gt;"",D35&lt;&gt;"",J35=$N$33),$B$14/$B$15*J35/(E35-1),0)</f>
        <v>0</v>
      </c>
      <c r="M35" s="5">
        <f>IF(AND(K35&lt;&gt;"",D35&lt;&gt;"",K35=$N$33),$B$14/$B$15*K35/(F35-1),0)</f>
        <v>0</v>
      </c>
    </row>
    <row r="36" spans="3:14" ht="16.5" customHeight="1" x14ac:dyDescent="0.25">
      <c r="C36" s="12" t="str">
        <f>IF(AND(C35&lt;&gt;"",D36&lt;&gt;""),$C$33,"")</f>
        <v/>
      </c>
      <c r="D36" s="13">
        <v>7.5</v>
      </c>
      <c r="E36" s="24">
        <v>1.85</v>
      </c>
      <c r="F36" s="24">
        <v>1.85</v>
      </c>
      <c r="G36" s="19" t="str">
        <f>IF(OR(D36="",C36=""),"",LN(1/(1-C36)-1)/0.0447136)</f>
        <v/>
      </c>
      <c r="H36" s="19" t="str">
        <f>IF(G36&lt;&gt;"",G36+D36,"")</f>
        <v/>
      </c>
      <c r="I36" s="12" t="str">
        <f>IF(H36&lt;&gt;"",1-1/(1+EXP(0.0447136*H36)),"")</f>
        <v/>
      </c>
      <c r="J36" s="12" t="str">
        <f>IF(I36="","",IF((I36*E36-1)&gt;0,I36*E36-1,""))</f>
        <v/>
      </c>
      <c r="K36" s="12" t="str">
        <f>IF(I36="","",IF(((1-I36)*F36-1)&gt;0,(1-I36)*F36-1,""))</f>
        <v/>
      </c>
      <c r="L36" s="5">
        <f>IF(AND(J36&lt;&gt;"",D36&lt;&gt;"",J36=$N$33),$B$14/$B$15*J36/(E36-1),0)</f>
        <v>0</v>
      </c>
      <c r="M36" s="5">
        <f>IF(AND(K36&lt;&gt;"",D36&lt;&gt;"",K36=$N$33),$B$14/$B$15*K36/(F36-1),0)</f>
        <v>0</v>
      </c>
    </row>
    <row r="37" spans="3:14" ht="16.5" customHeight="1" x14ac:dyDescent="0.25">
      <c r="C37" s="4"/>
      <c r="D37" s="10"/>
      <c r="E37" s="25"/>
      <c r="F37" s="25"/>
      <c r="G37" s="19"/>
      <c r="H37" s="19"/>
      <c r="I37" s="12"/>
      <c r="J37" s="12"/>
      <c r="K37" s="12"/>
      <c r="L37" s="5"/>
      <c r="M37" s="5"/>
    </row>
    <row r="38" spans="3:14" ht="16.5" customHeight="1" x14ac:dyDescent="0.25">
      <c r="C38" s="4"/>
      <c r="D38" s="13">
        <v>-4.5</v>
      </c>
      <c r="E38" s="24">
        <v>2</v>
      </c>
      <c r="F38" s="24">
        <v>2</v>
      </c>
      <c r="G38" s="19" t="str">
        <f>IF(OR(D38="",C38=""),"",LN(1/(1-C38)-1)/0.0447136)</f>
        <v/>
      </c>
      <c r="H38" s="19" t="str">
        <f>IF(G38&lt;&gt;"",G38+D38,"")</f>
        <v/>
      </c>
      <c r="I38" s="12" t="str">
        <f>IF(H38&lt;&gt;"",1-1/(1+EXP(0.0447136*H38)),"")</f>
        <v/>
      </c>
      <c r="J38" s="12" t="str">
        <f>IF(I38="","",IF((I38*E38-1)&gt;0,I38*E38-1,""))</f>
        <v/>
      </c>
      <c r="K38" s="12" t="str">
        <f>IF(I38="","",IF(((1-I38)*F38-1)&gt;0,(1-I38)*F38-1,""))</f>
        <v/>
      </c>
      <c r="L38" s="5">
        <f>IF(AND(J38&lt;&gt;"",D38&lt;&gt;"",J38=$N$38),$B$14/$B$15*J38/(E38-1),0)</f>
        <v>0</v>
      </c>
      <c r="M38" s="5">
        <f>IF(AND(K38&lt;&gt;"",D38&lt;&gt;"",K38=$N$38),$B$14/$B$15*K38/(F38-1),0)</f>
        <v>0</v>
      </c>
      <c r="N38" s="20">
        <f>MAX(J38:K42)</f>
        <v>0</v>
      </c>
    </row>
    <row r="39" spans="3:14" ht="16.5" customHeight="1" x14ac:dyDescent="0.25">
      <c r="C39" s="12" t="str">
        <f>IF(AND(C38&lt;&gt;"",D39&lt;&gt;""),$C$38,"")</f>
        <v/>
      </c>
      <c r="D39" s="13">
        <v>-5</v>
      </c>
      <c r="E39" s="24">
        <v>1.95</v>
      </c>
      <c r="F39" s="24">
        <v>1.95</v>
      </c>
      <c r="G39" s="19" t="str">
        <f>IF(OR(D39="",C39=""),"",LN(1/(1-C39)-1)/0.0447136)</f>
        <v/>
      </c>
      <c r="H39" s="19" t="str">
        <f>IF(G39&lt;&gt;"",G39+D39,"")</f>
        <v/>
      </c>
      <c r="I39" s="12" t="str">
        <f>IF(H39&lt;&gt;"",1-1/(1+EXP(0.0447136*H39)),"")</f>
        <v/>
      </c>
      <c r="J39" s="12" t="str">
        <f>IF(I39="","",IF((I39*E39-1)&gt;0,I39*E39-1,""))</f>
        <v/>
      </c>
      <c r="K39" s="12" t="str">
        <f>IF(I39="","",IF(((1-I39)*F39-1)&gt;0,(1-I39)*F39-1,""))</f>
        <v/>
      </c>
      <c r="L39" s="5">
        <f>IF(AND(J39&lt;&gt;"",D39&lt;&gt;"",J39=$N$38),$B$14/$B$15*J39/(E39-1),0)</f>
        <v>0</v>
      </c>
      <c r="M39" s="5">
        <f>IF(AND(K39&lt;&gt;"",D39&lt;&gt;"",K39=$N$38),$B$14/$B$15*K39/(F39-1),0)</f>
        <v>0</v>
      </c>
    </row>
    <row r="40" spans="3:14" ht="16.5" customHeight="1" x14ac:dyDescent="0.25">
      <c r="C40" s="12" t="str">
        <f>IF(AND(C39&lt;&gt;"",D40&lt;&gt;""),$C$38,"")</f>
        <v/>
      </c>
      <c r="D40" s="13">
        <v>-6.5</v>
      </c>
      <c r="E40" s="24">
        <v>1.9</v>
      </c>
      <c r="F40" s="24">
        <v>1.8</v>
      </c>
      <c r="G40" s="19" t="str">
        <f>IF(OR(D40="",C40=""),"",LN(1/(1-C40)-1)/0.0447136)</f>
        <v/>
      </c>
      <c r="H40" s="19" t="str">
        <f>IF(G40&lt;&gt;"",G40+D40,"")</f>
        <v/>
      </c>
      <c r="I40" s="12" t="str">
        <f>IF(H40&lt;&gt;"",1-1/(1+EXP(0.0447136*H40)),"")</f>
        <v/>
      </c>
      <c r="J40" s="12" t="str">
        <f>IF(I40="","",IF((I40*E40-1)&gt;0,I40*E40-1,""))</f>
        <v/>
      </c>
      <c r="K40" s="12" t="str">
        <f>IF(I40="","",IF(((1-I40)*F40-1)&gt;0,(1-I40)*F40-1,""))</f>
        <v/>
      </c>
      <c r="L40" s="5">
        <f>IF(AND(J40&lt;&gt;"",D40&lt;&gt;"",J40=$N$38),$B$14/$B$15*J40/(E40-1),0)</f>
        <v>0</v>
      </c>
      <c r="M40" s="5">
        <f>IF(AND(K40&lt;&gt;"",D40&lt;&gt;"",K40=$N$38),$B$14/$B$15*K40/(F40-1),0)</f>
        <v>0</v>
      </c>
    </row>
    <row r="41" spans="3:14" ht="16.5" customHeight="1" x14ac:dyDescent="0.25">
      <c r="C41" s="12" t="str">
        <f>IF(AND(C40&lt;&gt;"",D41&lt;&gt;""),$C$38,"")</f>
        <v/>
      </c>
      <c r="D41" s="13"/>
      <c r="E41" s="24"/>
      <c r="F41" s="24"/>
      <c r="G41" s="19" t="str">
        <f>IF(OR(D41="",C41=""),"",LN(1/(1-C41)-1)/0.0447136)</f>
        <v/>
      </c>
      <c r="H41" s="19" t="str">
        <f>IF(G41&lt;&gt;"",G41+D41,"")</f>
        <v/>
      </c>
      <c r="I41" s="12" t="str">
        <f>IF(H41&lt;&gt;"",1-1/(1+EXP(0.0447136*H41)),"")</f>
        <v/>
      </c>
      <c r="J41" s="12" t="str">
        <f>IF(I41="","",IF((I41*E41-1)&gt;0,I41*E41-1,""))</f>
        <v/>
      </c>
      <c r="K41" s="12" t="str">
        <f>IF(I41="","",IF(((1-I41)*F41-1)&gt;0,(1-I41)*F41-1,""))</f>
        <v/>
      </c>
      <c r="L41" s="5">
        <f>IF(AND(J41&lt;&gt;"",D41&lt;&gt;"",J41=$N$38),$B$14/$B$15*J41/(E41-1),0)</f>
        <v>0</v>
      </c>
      <c r="M41" s="5">
        <f>IF(AND(K41&lt;&gt;"",D41&lt;&gt;"",K41=$N$38),$B$14/$B$15*K41/(F41-1),0)</f>
        <v>0</v>
      </c>
    </row>
    <row r="42" spans="3:14" ht="16.5" customHeight="1" x14ac:dyDescent="0.25">
      <c r="C42" s="4"/>
      <c r="D42" s="10"/>
      <c r="E42" s="25"/>
      <c r="F42" s="25"/>
      <c r="G42" s="19"/>
      <c r="H42" s="19"/>
      <c r="I42" s="12"/>
      <c r="J42" s="12"/>
      <c r="K42" s="12"/>
      <c r="L42" s="5"/>
      <c r="M42" s="5"/>
    </row>
    <row r="43" spans="3:14" ht="16.5" customHeight="1" x14ac:dyDescent="0.25">
      <c r="C43" s="4"/>
      <c r="D43" s="13">
        <v>-2</v>
      </c>
      <c r="E43" s="24">
        <v>1.9</v>
      </c>
      <c r="F43" s="24">
        <v>1.9</v>
      </c>
      <c r="G43" s="19" t="str">
        <f>IF(OR(D43="",C43=""),"",LN(1/(1-C43)-1)/0.0447136)</f>
        <v/>
      </c>
      <c r="H43" s="19" t="str">
        <f>IF(G43&lt;&gt;"",G43+D43,"")</f>
        <v/>
      </c>
      <c r="I43" s="12" t="str">
        <f>IF(H43&lt;&gt;"",1-1/(1+EXP(0.0447136*H43)),"")</f>
        <v/>
      </c>
      <c r="J43" s="12" t="str">
        <f>IF(I43="","",IF((I43*E43-1)&gt;0,I43*E43-1,""))</f>
        <v/>
      </c>
      <c r="K43" s="12" t="str">
        <f>IF(I43="","",IF(((1-I43)*F43-1)&gt;0,(1-I43)*F43-1,""))</f>
        <v/>
      </c>
      <c r="L43" s="5">
        <f>IF(AND(J43&lt;&gt;"",D43&lt;&gt;"",J43=$N$43),$B$14/$B$15*J43/(E43-1),0)</f>
        <v>0</v>
      </c>
      <c r="M43" s="5">
        <f>IF(AND(K43&lt;&gt;"",D43&lt;&gt;"",K43=$N$43),$B$14/$B$15*K43/(F43-1),0)</f>
        <v>0</v>
      </c>
      <c r="N43" s="20">
        <f>MAX(J43:K46)</f>
        <v>0</v>
      </c>
    </row>
    <row r="44" spans="3:14" ht="16.5" customHeight="1" x14ac:dyDescent="0.25">
      <c r="C44" s="12" t="str">
        <f>IF(AND(C43&lt;&gt;"",D44&lt;&gt;""),$C$43,"")</f>
        <v/>
      </c>
      <c r="D44" s="13"/>
      <c r="E44" s="24"/>
      <c r="F44" s="24"/>
      <c r="G44" s="19" t="str">
        <f>IF(OR(D44="",C44=""),"",LN(1/(1-C44)-1)/0.0447136)</f>
        <v/>
      </c>
      <c r="H44" s="19" t="str">
        <f>IF(G44&lt;&gt;"",G44+D44,"")</f>
        <v/>
      </c>
      <c r="I44" s="12" t="str">
        <f>IF(H44&lt;&gt;"",1-1/(1+EXP(0.0447136*H44)),"")</f>
        <v/>
      </c>
      <c r="J44" s="12" t="str">
        <f>IF(I44="","",IF((I44*E44-1)&gt;0,I44*E44-1,""))</f>
        <v/>
      </c>
      <c r="K44" s="12" t="str">
        <f>IF(I44="","",IF(((1-I44)*F44-1)&gt;0,(1-I44)*F44-1,""))</f>
        <v/>
      </c>
      <c r="L44" s="5">
        <f>IF(AND(J44&lt;&gt;"",D44&lt;&gt;"",J44=$N$43),$B$14/$B$15*J44/(E44-1),0)</f>
        <v>0</v>
      </c>
      <c r="M44" s="5">
        <f>IF(AND(K44&lt;&gt;"",D44&lt;&gt;"",K44=$N$43),$B$14/$B$15*K44/(F44-1),0)</f>
        <v>0</v>
      </c>
    </row>
    <row r="45" spans="3:14" ht="16.5" customHeight="1" x14ac:dyDescent="0.25">
      <c r="C45" s="12" t="str">
        <f>IF(AND(C44&lt;&gt;"",D45&lt;&gt;""),$C$43,"")</f>
        <v/>
      </c>
      <c r="D45" s="13"/>
      <c r="E45" s="24"/>
      <c r="F45" s="24"/>
      <c r="G45" s="19" t="str">
        <f>IF(OR(D45="",C45=""),"",LN(1/(1-C45)-1)/0.0447136)</f>
        <v/>
      </c>
      <c r="H45" s="19" t="str">
        <f>IF(G45&lt;&gt;"",G45+D45,"")</f>
        <v/>
      </c>
      <c r="I45" s="12" t="str">
        <f>IF(H45&lt;&gt;"",1-1/(1+EXP(0.0447136*H45)),"")</f>
        <v/>
      </c>
      <c r="J45" s="12" t="str">
        <f>IF(I45="","",IF((I45*E45-1)&gt;0,I45*E45-1,""))</f>
        <v/>
      </c>
      <c r="K45" s="12" t="str">
        <f>IF(I45="","",IF(((1-I45)*F45-1)&gt;0,(1-I45)*F45-1,""))</f>
        <v/>
      </c>
      <c r="L45" s="5">
        <f>IF(AND(J45&lt;&gt;"",D45&lt;&gt;"",J45=$N$43),$B$14/$B$15*J45/(E45-1),0)</f>
        <v>0</v>
      </c>
      <c r="M45" s="5">
        <f>IF(AND(K45&lt;&gt;"",D45&lt;&gt;"",K45=$N$43),$B$14/$B$15*K45/(F45-1),0)</f>
        <v>0</v>
      </c>
    </row>
    <row r="46" spans="3:14" ht="16.5" customHeight="1" x14ac:dyDescent="0.25">
      <c r="C46" s="12" t="str">
        <f>IF(AND(C45&lt;&gt;"",D46&lt;&gt;""),$C$43,"")</f>
        <v/>
      </c>
      <c r="D46" s="13"/>
      <c r="E46" s="24"/>
      <c r="F46" s="24"/>
      <c r="G46" s="19" t="str">
        <f>IF(OR(D46="",C46=""),"",LN(1/(1-C46)-1)/0.0447136)</f>
        <v/>
      </c>
      <c r="H46" s="19" t="str">
        <f>IF(G46&lt;&gt;"",G46+D46,"")</f>
        <v/>
      </c>
      <c r="I46" s="12" t="str">
        <f>IF(H46&lt;&gt;"",1-1/(1+EXP(0.0447136*H46)),"")</f>
        <v/>
      </c>
      <c r="J46" s="12" t="str">
        <f>IF(I46="","",IF((I46*E46-1)&gt;0,I46*E46-1,""))</f>
        <v/>
      </c>
      <c r="K46" s="12" t="str">
        <f>IF(I46="","",IF(((1-I46)*F46-1)&gt;0,(1-I46)*F46-1,""))</f>
        <v/>
      </c>
      <c r="L46" s="5">
        <f>IF(AND(J46&lt;&gt;"",D46&lt;&gt;"",J46=$N$43),$B$14/$B$15*J46/(E46-1),0)</f>
        <v>0</v>
      </c>
      <c r="M46" s="5">
        <f>IF(AND(K46&lt;&gt;"",D46&lt;&gt;"",K46=$N$43),$B$14/$B$15*K46/(F46-1),0)</f>
        <v>0</v>
      </c>
    </row>
    <row r="47" spans="3:14" ht="16.5" customHeight="1" x14ac:dyDescent="0.25">
      <c r="C47" s="4"/>
      <c r="D47" s="10"/>
      <c r="E47" s="25"/>
      <c r="F47" s="25"/>
      <c r="G47" s="19"/>
      <c r="H47" s="19"/>
      <c r="I47" s="12"/>
      <c r="J47" s="12"/>
      <c r="K47" s="12"/>
      <c r="L47" s="5"/>
      <c r="M47" s="5"/>
    </row>
    <row r="48" spans="3:14" ht="16.5" customHeight="1" x14ac:dyDescent="0.25">
      <c r="C48" s="4"/>
      <c r="D48" s="13">
        <v>-2</v>
      </c>
      <c r="E48" s="24">
        <v>1.9</v>
      </c>
      <c r="F48" s="24">
        <v>1.9</v>
      </c>
      <c r="G48" s="19" t="str">
        <f>IF(OR(D48="",C48=""),"",LN(1/(1-C48)-1)/0.0447136)</f>
        <v/>
      </c>
      <c r="H48" s="19" t="str">
        <f>IF(G48&lt;&gt;"",G48+D48,"")</f>
        <v/>
      </c>
      <c r="I48" s="12" t="str">
        <f>IF(H48&lt;&gt;"",1-1/(1+EXP(0.0447136*H48)),"")</f>
        <v/>
      </c>
      <c r="J48" s="12" t="str">
        <f>IF(I48="","",IF((I48*E48-1)&gt;0,I48*E48-1,""))</f>
        <v/>
      </c>
      <c r="K48" s="12" t="str">
        <f>IF(I48="","",IF(((1-I48)*F48-1)&gt;0,(1-I48)*F48-1,""))</f>
        <v/>
      </c>
      <c r="L48" s="5">
        <f>IF(AND(J48&lt;&gt;"",D48&lt;&gt;"",J48=$N$48),$B$14/$B$15*J48/(E48-1),0)</f>
        <v>0</v>
      </c>
      <c r="M48" s="5">
        <f>IF(AND(K48&lt;&gt;"",D48&lt;&gt;"",K48=$N$48),$B$14/$B$15*K48/(F48-1),0)</f>
        <v>0</v>
      </c>
      <c r="N48" s="20">
        <f>MAX(J48:K51)</f>
        <v>0</v>
      </c>
    </row>
    <row r="49" spans="3:14" ht="16.5" customHeight="1" x14ac:dyDescent="0.25">
      <c r="C49" s="12" t="str">
        <f>IF(AND(C48&lt;&gt;"",D49&lt;&gt;""),$C$48,"")</f>
        <v/>
      </c>
      <c r="D49" s="13"/>
      <c r="E49" s="24"/>
      <c r="F49" s="24"/>
      <c r="G49" s="19" t="str">
        <f>IF(OR(D49="",C49=""),"",LN(1/(1-C49)-1)/0.0447136)</f>
        <v/>
      </c>
      <c r="H49" s="19" t="str">
        <f>IF(G49&lt;&gt;"",G49+D49,"")</f>
        <v/>
      </c>
      <c r="I49" s="12" t="str">
        <f>IF(H49&lt;&gt;"",1-1/(1+EXP(0.0447136*H49)),"")</f>
        <v/>
      </c>
      <c r="J49" s="12" t="str">
        <f>IF(I49="","",IF((I49*E49-1)&gt;0,I49*E49-1,""))</f>
        <v/>
      </c>
      <c r="K49" s="12" t="str">
        <f>IF(I49="","",IF(((1-I49)*F49-1)&gt;0,(1-I49)*F49-1,""))</f>
        <v/>
      </c>
      <c r="L49" s="5">
        <f>IF(AND(J49&lt;&gt;"",D49&lt;&gt;"",J49=$N$48),$B$14/$B$15*J49/(E49-1),0)</f>
        <v>0</v>
      </c>
      <c r="M49" s="5">
        <f>IF(AND(K49&lt;&gt;"",D49&lt;&gt;"",K49=$N$48),$B$14/$B$15*K49/(F49-1),0)</f>
        <v>0</v>
      </c>
    </row>
    <row r="50" spans="3:14" ht="16.5" customHeight="1" x14ac:dyDescent="0.25">
      <c r="C50" s="12" t="str">
        <f>IF(AND(C49&lt;&gt;"",D50&lt;&gt;""),$C$48,"")</f>
        <v/>
      </c>
      <c r="D50" s="13"/>
      <c r="E50" s="24"/>
      <c r="F50" s="24"/>
      <c r="G50" s="19" t="str">
        <f>IF(OR(D50="",C50=""),"",LN(1/(1-C50)-1)/0.0447136)</f>
        <v/>
      </c>
      <c r="H50" s="19" t="str">
        <f>IF(G50&lt;&gt;"",G50+D50,"")</f>
        <v/>
      </c>
      <c r="I50" s="12" t="str">
        <f>IF(H50&lt;&gt;"",1-1/(1+EXP(0.0447136*H50)),"")</f>
        <v/>
      </c>
      <c r="J50" s="12" t="str">
        <f>IF(I50="","",IF((I50*E50-1)&gt;0,I50*E50-1,""))</f>
        <v/>
      </c>
      <c r="K50" s="12" t="str">
        <f>IF(I50="","",IF(((1-I50)*F50-1)&gt;0,(1-I50)*F50-1,""))</f>
        <v/>
      </c>
      <c r="L50" s="5">
        <f>IF(AND(J50&lt;&gt;"",D50&lt;&gt;"",J50=$N$48),$B$14/$B$15*J50/(E50-1),0)</f>
        <v>0</v>
      </c>
      <c r="M50" s="5">
        <f>IF(AND(K50&lt;&gt;"",D50&lt;&gt;"",K50=$N$48),$B$14/$B$15*K50/(F50-1),0)</f>
        <v>0</v>
      </c>
    </row>
    <row r="51" spans="3:14" ht="16.5" customHeight="1" x14ac:dyDescent="0.25">
      <c r="C51" s="12" t="str">
        <f>IF(AND(C50&lt;&gt;"",D51&lt;&gt;""),$C$48,"")</f>
        <v/>
      </c>
      <c r="D51" s="13"/>
      <c r="E51" s="24"/>
      <c r="F51" s="24"/>
      <c r="G51" s="19" t="str">
        <f>IF(OR(D51="",C51=""),"",LN(1/(1-C51)-1)/0.0447136)</f>
        <v/>
      </c>
      <c r="H51" s="19" t="str">
        <f>IF(G51&lt;&gt;"",G51+D51,"")</f>
        <v/>
      </c>
      <c r="I51" s="12" t="str">
        <f>IF(H51&lt;&gt;"",1-1/(1+EXP(0.0447136*H51)),"")</f>
        <v/>
      </c>
      <c r="J51" s="12" t="str">
        <f>IF(I51="","",IF((I51*E51-1)&gt;0,I51*E51-1,""))</f>
        <v/>
      </c>
      <c r="K51" s="12" t="str">
        <f>IF(I51="","",IF(((1-I51)*F51-1)&gt;0,(1-I51)*F51-1,""))</f>
        <v/>
      </c>
      <c r="L51" s="5">
        <f>IF(AND(J51&lt;&gt;"",D51&lt;&gt;"",J51=$N$48),$B$14/$B$15*J51/(E51-1),0)</f>
        <v>0</v>
      </c>
      <c r="M51" s="5">
        <f>IF(AND(K51&lt;&gt;"",D51&lt;&gt;"",K51=$N$48),$B$14/$B$15*K51/(F51-1),0)</f>
        <v>0</v>
      </c>
    </row>
    <row r="52" spans="3:14" ht="16.5" customHeight="1" x14ac:dyDescent="0.25">
      <c r="C52" s="4"/>
      <c r="D52" s="10"/>
      <c r="E52" s="25"/>
      <c r="F52" s="25"/>
      <c r="G52" s="19"/>
      <c r="H52" s="19"/>
      <c r="I52" s="12"/>
      <c r="J52" s="12"/>
      <c r="K52" s="12"/>
      <c r="L52" s="5"/>
      <c r="M52" s="5"/>
    </row>
    <row r="53" spans="3:14" ht="16.5" customHeight="1" x14ac:dyDescent="0.25">
      <c r="C53" s="4"/>
      <c r="D53" s="13">
        <v>-2</v>
      </c>
      <c r="E53" s="24">
        <v>1.9</v>
      </c>
      <c r="F53" s="24">
        <v>1.9</v>
      </c>
      <c r="G53" s="19" t="str">
        <f>IF(OR(D53="",C53=""),"",LN(1/(1-C53)-1)/0.0447136)</f>
        <v/>
      </c>
      <c r="H53" s="19" t="str">
        <f>IF(G53&lt;&gt;"",G53+D53,"")</f>
        <v/>
      </c>
      <c r="I53" s="12" t="str">
        <f>IF(H53&lt;&gt;"",1-1/(1+EXP(0.0447136*H53)),"")</f>
        <v/>
      </c>
      <c r="J53" s="12" t="str">
        <f>IF(I53="","",IF((I53*E53-1)&gt;0,I53*E53-1,""))</f>
        <v/>
      </c>
      <c r="K53" s="12" t="str">
        <f>IF(I53="","",IF(((1-I53)*F53-1)&gt;0,(1-I53)*F53-1,""))</f>
        <v/>
      </c>
      <c r="L53" s="5">
        <f>IF(AND(J53&lt;&gt;"",D53&lt;&gt;"",J53=$N$53),$B$14/$B$15*J53/(E53-1),0)</f>
        <v>0</v>
      </c>
      <c r="M53" s="5">
        <f>IF(AND(K53&lt;&gt;"",D53&lt;&gt;"",K53=$N$53),$B$14/$B$15*K53/(F53-1),0)</f>
        <v>0</v>
      </c>
      <c r="N53" s="20">
        <f>MAX(J53:K56)</f>
        <v>0</v>
      </c>
    </row>
    <row r="54" spans="3:14" ht="16.5" customHeight="1" x14ac:dyDescent="0.25">
      <c r="C54" s="12" t="str">
        <f>IF(AND(C53&lt;&gt;"",D54&lt;&gt;""),$C$53,"")</f>
        <v/>
      </c>
      <c r="D54" s="13"/>
      <c r="E54" s="24"/>
      <c r="F54" s="24"/>
      <c r="G54" s="19" t="str">
        <f>IF(OR(D54="",C54=""),"",LN(1/(1-C54)-1)/0.0447136)</f>
        <v/>
      </c>
      <c r="H54" s="19" t="str">
        <f>IF(G54&lt;&gt;"",G54+D54,"")</f>
        <v/>
      </c>
      <c r="I54" s="12" t="str">
        <f>IF(H54&lt;&gt;"",1-1/(1+EXP(0.0447136*H54)),"")</f>
        <v/>
      </c>
      <c r="J54" s="12" t="str">
        <f>IF(I54="","",IF((I54*E54-1)&gt;0,I54*E54-1,""))</f>
        <v/>
      </c>
      <c r="K54" s="12" t="str">
        <f>IF(I54="","",IF(((1-I54)*F54-1)&gt;0,(1-I54)*F54-1,""))</f>
        <v/>
      </c>
      <c r="L54" s="5">
        <f>IF(AND(J54&lt;&gt;"",D54&lt;&gt;"",J54=$N$53),$B$14/$B$15*J54/(E54-1),0)</f>
        <v>0</v>
      </c>
      <c r="M54" s="5">
        <f>IF(AND(K54&lt;&gt;"",D54&lt;&gt;"",K54=$N$53),$B$14/$B$15*K54/(F54-1),0)</f>
        <v>0</v>
      </c>
    </row>
    <row r="55" spans="3:14" ht="16.5" customHeight="1" x14ac:dyDescent="0.25">
      <c r="C55" s="12" t="str">
        <f>IF(AND(C54&lt;&gt;"",D55&lt;&gt;""),$C$53,"")</f>
        <v/>
      </c>
      <c r="D55" s="13"/>
      <c r="E55" s="24"/>
      <c r="F55" s="24"/>
      <c r="G55" s="19" t="str">
        <f>IF(OR(D55="",C55=""),"",LN(1/(1-C55)-1)/0.0447136)</f>
        <v/>
      </c>
      <c r="H55" s="19" t="str">
        <f>IF(G55&lt;&gt;"",G55+D55,"")</f>
        <v/>
      </c>
      <c r="I55" s="12" t="str">
        <f>IF(H55&lt;&gt;"",1-1/(1+EXP(0.0447136*H55)),"")</f>
        <v/>
      </c>
      <c r="J55" s="12" t="str">
        <f>IF(I55="","",IF((I55*E55-1)&gt;0,I55*E55-1,""))</f>
        <v/>
      </c>
      <c r="K55" s="12" t="str">
        <f>IF(I55="","",IF(((1-I55)*F55-1)&gt;0,(1-I55)*F55-1,""))</f>
        <v/>
      </c>
      <c r="L55" s="5">
        <f>IF(AND(J55&lt;&gt;"",D55&lt;&gt;"",J55=$N$53),$B$14/$B$15*J55/(E55-1),0)</f>
        <v>0</v>
      </c>
      <c r="M55" s="5">
        <f>IF(AND(K55&lt;&gt;"",D55&lt;&gt;"",K55=$N$53),$B$14/$B$15*K55/(F55-1),0)</f>
        <v>0</v>
      </c>
    </row>
    <row r="56" spans="3:14" ht="16.5" customHeight="1" x14ac:dyDescent="0.25">
      <c r="C56" s="12" t="str">
        <f>IF(AND(C55&lt;&gt;"",D56&lt;&gt;""),$C$53,"")</f>
        <v/>
      </c>
      <c r="D56" s="13"/>
      <c r="E56" s="24"/>
      <c r="F56" s="24"/>
      <c r="G56" s="19" t="str">
        <f>IF(OR(D56="",C56=""),"",LN(1/(1-C56)-1)/0.0447136)</f>
        <v/>
      </c>
      <c r="H56" s="19" t="str">
        <f>IF(G56&lt;&gt;"",G56+D56,"")</f>
        <v/>
      </c>
      <c r="I56" s="12" t="str">
        <f>IF(H56&lt;&gt;"",1-1/(1+EXP(0.0447136*H56)),"")</f>
        <v/>
      </c>
      <c r="J56" s="12" t="str">
        <f>IF(I56="","",IF((I56*E56-1)&gt;0,I56*E56-1,""))</f>
        <v/>
      </c>
      <c r="K56" s="12" t="str">
        <f>IF(I56="","",IF(((1-I56)*F56-1)&gt;0,(1-I56)*F56-1,""))</f>
        <v/>
      </c>
      <c r="L56" s="5">
        <f>IF(AND(J56&lt;&gt;"",D56&lt;&gt;"",J56=$N$53),$B$14/$B$15*J56/(E56-1),0)</f>
        <v>0</v>
      </c>
      <c r="M56" s="5">
        <f>IF(AND(K56&lt;&gt;"",D56&lt;&gt;"",K56=$N$53),$B$14/$B$15*K56/(F56-1),0)</f>
        <v>0</v>
      </c>
    </row>
    <row r="57" spans="3:14" ht="16.5" customHeight="1" x14ac:dyDescent="0.25">
      <c r="C57" s="4"/>
      <c r="D57" s="10"/>
      <c r="E57" s="25"/>
      <c r="F57" s="25"/>
      <c r="G57" s="10"/>
      <c r="H57" s="10"/>
      <c r="L57" s="7"/>
      <c r="M57" s="7"/>
    </row>
    <row r="58" spans="3:14" ht="16.5" customHeight="1" x14ac:dyDescent="0.25">
      <c r="C58" s="4"/>
      <c r="D58" s="13">
        <f>2</f>
        <v>2</v>
      </c>
      <c r="E58" s="24">
        <v>1.9</v>
      </c>
      <c r="F58" s="24">
        <v>1.9</v>
      </c>
      <c r="G58" s="19" t="str">
        <f>IF(OR(D58="",C58=""),"",LN(1/(1-C58)-1)/0.0447136)</f>
        <v/>
      </c>
      <c r="H58" s="19" t="str">
        <f>IF(G58&lt;&gt;"",G58+D58,"")</f>
        <v/>
      </c>
      <c r="I58" s="12" t="str">
        <f>IF(H58&lt;&gt;"",1-1/(1+EXP(0.0447136*H58)),"")</f>
        <v/>
      </c>
      <c r="J58" s="12" t="str">
        <f>IF(I58="","",IF((I58*E58-1)&gt;0,I58*E58-1,""))</f>
        <v/>
      </c>
      <c r="K58" s="12" t="str">
        <f>IF(I58="","",IF(((1-I58)*F58-1)&gt;0,(1-I58)*F58-1,""))</f>
        <v/>
      </c>
      <c r="L58" s="5">
        <f>IF(AND(J58&lt;&gt;"",D58&lt;&gt;"",J58=$N$58),$B$14/$B$15*J58/(E58-1),0)</f>
        <v>0</v>
      </c>
      <c r="M58" s="5">
        <f>IF(AND(K58&lt;&gt;"",D58&lt;&gt;"",K58=$N$58),$B$14/$B$15*K58/(F58-1),0)</f>
        <v>0</v>
      </c>
      <c r="N58" s="20">
        <f>MAX(J58:K61)</f>
        <v>0</v>
      </c>
    </row>
    <row r="59" spans="3:14" ht="16.5" customHeight="1" x14ac:dyDescent="0.25">
      <c r="C59" s="12" t="str">
        <f>IF(AND(C58&lt;&gt;"",D59&lt;&gt;""),$C$58,"")</f>
        <v/>
      </c>
      <c r="D59" s="13"/>
      <c r="E59" s="24"/>
      <c r="F59" s="24"/>
      <c r="G59" s="19" t="str">
        <f>IF(OR(D59="",C59=""),"",LN(1/(1-C59)-1)/0.0447136)</f>
        <v/>
      </c>
      <c r="H59" s="19" t="str">
        <f>IF(G59&lt;&gt;"",G59+D59,"")</f>
        <v/>
      </c>
      <c r="I59" s="12" t="str">
        <f>IF(H59&lt;&gt;"",1-1/(1+EXP(0.0447136*H59)),"")</f>
        <v/>
      </c>
      <c r="J59" s="12" t="str">
        <f>IF(I59="","",IF((I59*E59-1)&gt;0,I59*E59-1,""))</f>
        <v/>
      </c>
      <c r="K59" s="12" t="str">
        <f>IF(I59="","",IF(((1-I59)*F59-1)&gt;0,(1-I59)*F59-1,""))</f>
        <v/>
      </c>
      <c r="L59" s="5">
        <f t="shared" ref="L59:L61" si="0">IF(AND(J59&lt;&gt;"",D59&lt;&gt;"",J59=$N$58),$B$14/$B$15*J59/(E59-1),0)</f>
        <v>0</v>
      </c>
      <c r="M59" s="5">
        <f t="shared" ref="M59:M61" si="1">IF(AND(K59&lt;&gt;"",D59&lt;&gt;"",K59=$N$58),$B$14/$B$15*K59/(F59-1),0)</f>
        <v>0</v>
      </c>
    </row>
    <row r="60" spans="3:14" ht="16.5" customHeight="1" x14ac:dyDescent="0.25">
      <c r="C60" s="12" t="str">
        <f>IF(AND(C59&lt;&gt;"",D60&lt;&gt;""),$C$58,"")</f>
        <v/>
      </c>
      <c r="D60" s="13"/>
      <c r="E60" s="24"/>
      <c r="F60" s="24"/>
      <c r="G60" s="19" t="str">
        <f>IF(OR(D60="",C60=""),"",LN(1/(1-C60)-1)/0.0447136)</f>
        <v/>
      </c>
      <c r="H60" s="19" t="str">
        <f>IF(G60&lt;&gt;"",G60+D60,"")</f>
        <v/>
      </c>
      <c r="I60" s="12" t="str">
        <f>IF(H60&lt;&gt;"",1-1/(1+EXP(0.0447136*H60)),"")</f>
        <v/>
      </c>
      <c r="J60" s="12" t="str">
        <f>IF(I60="","",IF((I60*E60-1)&gt;0,I60*E60-1,""))</f>
        <v/>
      </c>
      <c r="K60" s="12" t="str">
        <f>IF(I60="","",IF(((1-I60)*F60-1)&gt;0,(1-I60)*F60-1,""))</f>
        <v/>
      </c>
      <c r="L60" s="5">
        <f t="shared" si="0"/>
        <v>0</v>
      </c>
      <c r="M60" s="5">
        <f t="shared" si="1"/>
        <v>0</v>
      </c>
    </row>
    <row r="61" spans="3:14" ht="16.5" customHeight="1" x14ac:dyDescent="0.25">
      <c r="C61" s="12" t="str">
        <f>IF(AND(C60&lt;&gt;"",D61&lt;&gt;""),$C$58,"")</f>
        <v/>
      </c>
      <c r="D61" s="13"/>
      <c r="E61" s="24"/>
      <c r="F61" s="24"/>
      <c r="G61" s="19" t="str">
        <f>IF(OR(D61="",C61=""),"",LN(1/(1-C61)-1)/0.0447136)</f>
        <v/>
      </c>
      <c r="H61" s="19" t="str">
        <f>IF(G61&lt;&gt;"",G61+D61,"")</f>
        <v/>
      </c>
      <c r="I61" s="12" t="str">
        <f>IF(H61&lt;&gt;"",1-1/(1+EXP(0.0447136*H61)),"")</f>
        <v/>
      </c>
      <c r="J61" s="12" t="str">
        <f>IF(I61="","",IF((I61*E61-1)&gt;0,I61*E61-1,""))</f>
        <v/>
      </c>
      <c r="K61" s="12" t="str">
        <f>IF(I61="","",IF(((1-I61)*F61-1)&gt;0,(1-I61)*F61-1,""))</f>
        <v/>
      </c>
      <c r="L61" s="5">
        <f t="shared" si="0"/>
        <v>0</v>
      </c>
      <c r="M61" s="5">
        <f t="shared" si="1"/>
        <v>0</v>
      </c>
    </row>
    <row r="69" spans="2:8" x14ac:dyDescent="0.25">
      <c r="B69" s="9" t="b">
        <v>1</v>
      </c>
      <c r="C69" s="9" t="b">
        <v>0</v>
      </c>
      <c r="D69" s="11"/>
      <c r="G69" s="11"/>
      <c r="H69" s="11"/>
    </row>
    <row r="70" spans="2:8" x14ac:dyDescent="0.25">
      <c r="B70" s="9" t="b">
        <v>0</v>
      </c>
      <c r="C70" s="9" t="b">
        <v>0</v>
      </c>
      <c r="D70" s="11"/>
      <c r="G70" s="11"/>
      <c r="H70" s="11"/>
    </row>
    <row r="71" spans="2:8" x14ac:dyDescent="0.25">
      <c r="B71" s="9" t="b">
        <v>0</v>
      </c>
      <c r="C71" s="9" t="b">
        <v>1</v>
      </c>
      <c r="D71" s="11"/>
      <c r="G71" s="11"/>
      <c r="H71" s="11"/>
    </row>
    <row r="72" spans="2:8" x14ac:dyDescent="0.25">
      <c r="B72" s="9" t="b">
        <v>0</v>
      </c>
      <c r="C72" s="9" t="b">
        <v>0</v>
      </c>
      <c r="D72" s="11"/>
      <c r="G72" s="11"/>
      <c r="H72" s="11"/>
    </row>
    <row r="73" spans="2:8" x14ac:dyDescent="0.25">
      <c r="B73" s="9"/>
      <c r="C73" s="9"/>
      <c r="D73" s="11"/>
      <c r="G73" s="11"/>
      <c r="H73" s="11"/>
    </row>
    <row r="74" spans="2:8" x14ac:dyDescent="0.25">
      <c r="B74" s="9" t="b">
        <v>0</v>
      </c>
      <c r="C74" s="9" t="b">
        <v>1</v>
      </c>
      <c r="D74" s="11"/>
      <c r="G74" s="11"/>
      <c r="H74" s="11"/>
    </row>
    <row r="75" spans="2:8" x14ac:dyDescent="0.25">
      <c r="B75" s="9" t="b">
        <v>0</v>
      </c>
      <c r="C75" s="9" t="b">
        <v>0</v>
      </c>
      <c r="D75" s="11"/>
      <c r="G75" s="11"/>
      <c r="H75" s="11"/>
    </row>
    <row r="76" spans="2:8" x14ac:dyDescent="0.25">
      <c r="B76" s="9" t="b">
        <v>0</v>
      </c>
      <c r="C76" s="9" t="b">
        <v>1</v>
      </c>
      <c r="D76" s="11"/>
      <c r="G76" s="11"/>
      <c r="H76" s="11"/>
    </row>
  </sheetData>
  <mergeCells count="2">
    <mergeCell ref="J1:V1"/>
    <mergeCell ref="J2:S6"/>
  </mergeCells>
  <phoneticPr fontId="3" type="noConversion"/>
  <conditionalFormatting sqref="K18:K21 K23:K26">
    <cfRule type="cellIs" dxfId="6" priority="8" stopIfTrue="1" operator="equal">
      <formula>$N$18</formula>
    </cfRule>
  </conditionalFormatting>
  <conditionalFormatting sqref="J18:J21 J53:K56 J28:K31 J33:K36 J38:K41 J43:K46 J23:J26 J48:K51">
    <cfRule type="cellIs" dxfId="5" priority="9" stopIfTrue="1" operator="equal">
      <formula>$N$28</formula>
    </cfRule>
  </conditionalFormatting>
  <conditionalFormatting sqref="J57:K57">
    <cfRule type="cellIs" dxfId="4" priority="10" stopIfTrue="1" operator="equal">
      <formula>$N$53</formula>
    </cfRule>
  </conditionalFormatting>
  <conditionalFormatting sqref="L18:M56">
    <cfRule type="cellIs" dxfId="3" priority="11" stopIfTrue="1" operator="greaterThan">
      <formula>0</formula>
    </cfRule>
  </conditionalFormatting>
  <conditionalFormatting sqref="J58:K61">
    <cfRule type="cellIs" dxfId="2" priority="1" stopIfTrue="1" operator="equal">
      <formula>$N$28</formula>
    </cfRule>
  </conditionalFormatting>
  <conditionalFormatting sqref="L58:M61">
    <cfRule type="cellIs" dxfId="1" priority="2" stopIfTrue="1" operator="greaterThan">
      <formula>0</formula>
    </cfRule>
  </conditionalFormatting>
  <conditionalFormatting sqref="O7:O27">
    <cfRule type="cellIs" dxfId="0" priority="12" stopIfTrue="1" operator="equal">
      <formula>#REF!</formula>
    </cfRule>
  </conditionalFormatting>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9:IV51"/>
  <sheetViews>
    <sheetView workbookViewId="0">
      <selection activeCell="A9" sqref="A9:G21"/>
    </sheetView>
  </sheetViews>
  <sheetFormatPr defaultColWidth="9.109375" defaultRowHeight="13.2" x14ac:dyDescent="0.25"/>
  <cols>
    <col min="1" max="1" width="18.33203125" style="2" bestFit="1" customWidth="1"/>
    <col min="2" max="2" width="10.33203125" style="2" customWidth="1"/>
    <col min="3" max="4" width="6.33203125" style="2" bestFit="1" customWidth="1"/>
    <col min="5" max="5" width="7.33203125" style="2" bestFit="1" customWidth="1"/>
    <col min="6" max="6" width="6.33203125" style="2" customWidth="1"/>
    <col min="7" max="7" width="6.33203125" style="2" bestFit="1" customWidth="1"/>
    <col min="8" max="12" width="8.88671875" style="2" customWidth="1"/>
    <col min="13" max="17" width="8.88671875" style="5" customWidth="1"/>
    <col min="18" max="16384" width="9.109375" style="2"/>
  </cols>
  <sheetData>
    <row r="9" spans="1:17" x14ac:dyDescent="0.25">
      <c r="A9" s="3" t="s">
        <v>7</v>
      </c>
      <c r="B9" s="7">
        <v>1000</v>
      </c>
    </row>
    <row r="10" spans="1:17" x14ac:dyDescent="0.25">
      <c r="A10" s="6" t="s">
        <v>8</v>
      </c>
      <c r="B10" s="8">
        <v>4</v>
      </c>
    </row>
    <row r="11" spans="1:17" x14ac:dyDescent="0.25">
      <c r="C11" s="85" t="s">
        <v>2</v>
      </c>
      <c r="D11" s="86"/>
      <c r="E11" s="86"/>
      <c r="F11" s="86"/>
      <c r="G11" s="87"/>
      <c r="H11" s="85" t="s">
        <v>16</v>
      </c>
      <c r="I11" s="86"/>
      <c r="J11" s="86"/>
      <c r="K11" s="86"/>
      <c r="L11" s="87"/>
      <c r="M11" s="85" t="s">
        <v>22</v>
      </c>
      <c r="N11" s="86"/>
      <c r="O11" s="86"/>
      <c r="P11" s="86"/>
      <c r="Q11" s="87"/>
    </row>
    <row r="12" spans="1:17" x14ac:dyDescent="0.25">
      <c r="A12" s="39" t="s">
        <v>0</v>
      </c>
      <c r="B12" s="40" t="s">
        <v>1</v>
      </c>
      <c r="C12" s="39" t="s">
        <v>32</v>
      </c>
      <c r="D12" s="40" t="s">
        <v>33</v>
      </c>
      <c r="E12" s="40" t="s">
        <v>24</v>
      </c>
      <c r="F12" s="40" t="s">
        <v>34</v>
      </c>
      <c r="G12" s="41" t="s">
        <v>35</v>
      </c>
      <c r="H12" s="39" t="s">
        <v>32</v>
      </c>
      <c r="I12" s="40" t="s">
        <v>33</v>
      </c>
      <c r="J12" s="40" t="s">
        <v>24</v>
      </c>
      <c r="K12" s="40" t="s">
        <v>34</v>
      </c>
      <c r="L12" s="41" t="s">
        <v>35</v>
      </c>
      <c r="M12" s="39" t="s">
        <v>32</v>
      </c>
      <c r="N12" s="40" t="s">
        <v>33</v>
      </c>
      <c r="O12" s="40" t="s">
        <v>24</v>
      </c>
      <c r="P12" s="40" t="s">
        <v>34</v>
      </c>
      <c r="Q12" s="41" t="s">
        <v>35</v>
      </c>
    </row>
    <row r="13" spans="1:17" ht="16.5" customHeight="1" x14ac:dyDescent="0.25">
      <c r="A13" s="50" t="s">
        <v>30</v>
      </c>
      <c r="B13" s="51" t="s">
        <v>29</v>
      </c>
      <c r="C13" s="42"/>
      <c r="D13" s="43"/>
      <c r="E13" s="43">
        <v>1</v>
      </c>
      <c r="F13" s="43"/>
      <c r="G13" s="44"/>
      <c r="H13" s="64">
        <v>3</v>
      </c>
      <c r="I13" s="60">
        <v>3</v>
      </c>
      <c r="J13" s="60">
        <v>3</v>
      </c>
      <c r="K13" s="60">
        <v>3</v>
      </c>
      <c r="L13" s="61">
        <v>3</v>
      </c>
      <c r="M13" s="48" t="str">
        <f>IF(C13="","",IF((H13*C13-1)&gt;0.05,$B$9/$B$10*(H13*C13-1)/(H13-1),0))</f>
        <v/>
      </c>
      <c r="N13" s="49" t="str">
        <f>IF(D13="","",IF((I13*D13-1)&gt;0.05,$B$9/$B$10*(I13*D13-1)/(I13-1),0))</f>
        <v/>
      </c>
      <c r="O13" s="49">
        <f>IF(E13="","",IF((J13*E13-1)&gt;0.05,$B$9/$B$10*(J13*E13-1)/(J13-1),0))</f>
        <v>250</v>
      </c>
      <c r="P13" s="49" t="str">
        <f>IF(F13="","",IF((K13*F13-1)&gt;0.05,$B$9/$B$10*(K13*F13-1)/(K13-1),0))</f>
        <v/>
      </c>
      <c r="Q13" s="37" t="str">
        <f>IF(G13="","",IF((L13*G13-1)&gt;0.05,$B$9/$B$10*(L13*G13-1)/(L13-1),0))</f>
        <v/>
      </c>
    </row>
    <row r="14" spans="1:17" ht="16.5" customHeight="1" x14ac:dyDescent="0.25">
      <c r="A14" s="50"/>
      <c r="B14" s="51"/>
      <c r="C14" s="42"/>
      <c r="D14" s="43"/>
      <c r="E14" s="43"/>
      <c r="F14" s="43"/>
      <c r="G14" s="44"/>
      <c r="H14" s="64"/>
      <c r="I14" s="60"/>
      <c r="J14" s="60"/>
      <c r="K14" s="60"/>
      <c r="L14" s="61"/>
      <c r="M14" s="48" t="str">
        <f t="shared" ref="M14:M51" si="0">IF(C14="","",IF((H14*C14-1)&gt;0.05,$B$9/$B$10*(H14*C14-1)/(H14-1),0))</f>
        <v/>
      </c>
      <c r="N14" s="49" t="str">
        <f t="shared" ref="N14:N51" si="1">IF(D14="","",IF((I14*D14-1)&gt;0.05,$B$9/$B$10*(I14*D14-1)/(I14-1),0))</f>
        <v/>
      </c>
      <c r="O14" s="49" t="str">
        <f t="shared" ref="O14:O51" si="2">IF(E14="","",IF((J14*E14-1)&gt;0.05,$B$9/$B$10*(J14*E14-1)/(J14-1),0))</f>
        <v/>
      </c>
      <c r="P14" s="49" t="str">
        <f t="shared" ref="P14:P51" si="3">IF(F14="","",IF((K14*F14-1)&gt;0.05,$B$9/$B$10*(K14*F14-1)/(K14-1),0))</f>
        <v/>
      </c>
      <c r="Q14" s="37" t="str">
        <f t="shared" ref="Q14:Q51" si="4">IF(G14="","",IF((L14*G14-1)&gt;0.05,$B$9/$B$10*(L14*G14-1)/(L14-1),0))</f>
        <v/>
      </c>
    </row>
    <row r="15" spans="1:17" ht="16.5" customHeight="1" x14ac:dyDescent="0.25">
      <c r="A15" s="50"/>
      <c r="B15" s="51"/>
      <c r="C15" s="42"/>
      <c r="D15" s="43"/>
      <c r="E15" s="43"/>
      <c r="F15" s="43"/>
      <c r="G15" s="44"/>
      <c r="H15" s="64"/>
      <c r="I15" s="60"/>
      <c r="J15" s="60"/>
      <c r="K15" s="60"/>
      <c r="L15" s="61"/>
      <c r="M15" s="48" t="str">
        <f t="shared" si="0"/>
        <v/>
      </c>
      <c r="N15" s="49" t="str">
        <f t="shared" si="1"/>
        <v/>
      </c>
      <c r="O15" s="49" t="str">
        <f t="shared" si="2"/>
        <v/>
      </c>
      <c r="P15" s="49" t="str">
        <f t="shared" si="3"/>
        <v/>
      </c>
      <c r="Q15" s="37" t="str">
        <f t="shared" si="4"/>
        <v/>
      </c>
    </row>
    <row r="16" spans="1:17" ht="16.5" customHeight="1" x14ac:dyDescent="0.25">
      <c r="A16" s="50"/>
      <c r="B16" s="51"/>
      <c r="C16" s="42"/>
      <c r="D16" s="43"/>
      <c r="E16" s="43"/>
      <c r="F16" s="43"/>
      <c r="G16" s="44"/>
      <c r="H16" s="64"/>
      <c r="I16" s="60"/>
      <c r="J16" s="60"/>
      <c r="K16" s="60"/>
      <c r="L16" s="61"/>
      <c r="M16" s="48" t="str">
        <f t="shared" si="0"/>
        <v/>
      </c>
      <c r="N16" s="49" t="str">
        <f t="shared" si="1"/>
        <v/>
      </c>
      <c r="O16" s="49" t="str">
        <f t="shared" si="2"/>
        <v/>
      </c>
      <c r="P16" s="49" t="str">
        <f t="shared" si="3"/>
        <v/>
      </c>
      <c r="Q16" s="37" t="str">
        <f t="shared" si="4"/>
        <v/>
      </c>
    </row>
    <row r="17" spans="1:256" ht="16.5" customHeight="1" x14ac:dyDescent="0.25">
      <c r="A17" s="50"/>
      <c r="B17" s="51"/>
      <c r="C17" s="42"/>
      <c r="D17" s="43"/>
      <c r="E17" s="43"/>
      <c r="F17" s="43"/>
      <c r="G17" s="44"/>
      <c r="H17" s="64"/>
      <c r="I17" s="60"/>
      <c r="J17" s="60"/>
      <c r="K17" s="60"/>
      <c r="L17" s="61"/>
      <c r="M17" s="48" t="str">
        <f t="shared" si="0"/>
        <v/>
      </c>
      <c r="N17" s="49" t="str">
        <f t="shared" si="1"/>
        <v/>
      </c>
      <c r="O17" s="49" t="str">
        <f t="shared" si="2"/>
        <v/>
      </c>
      <c r="P17" s="49" t="str">
        <f t="shared" si="3"/>
        <v/>
      </c>
      <c r="Q17" s="37" t="str">
        <f t="shared" si="4"/>
        <v/>
      </c>
    </row>
    <row r="18" spans="1:256" ht="16.5" customHeight="1" x14ac:dyDescent="0.25">
      <c r="A18" s="50"/>
      <c r="B18" s="51"/>
      <c r="C18" s="42"/>
      <c r="D18" s="43"/>
      <c r="E18" s="43"/>
      <c r="F18" s="43"/>
      <c r="G18" s="44"/>
      <c r="H18" s="64"/>
      <c r="I18" s="60"/>
      <c r="J18" s="60"/>
      <c r="K18" s="60"/>
      <c r="L18" s="61"/>
      <c r="M18" s="48" t="str">
        <f t="shared" si="0"/>
        <v/>
      </c>
      <c r="N18" s="49" t="str">
        <f t="shared" si="1"/>
        <v/>
      </c>
      <c r="O18" s="49" t="str">
        <f t="shared" si="2"/>
        <v/>
      </c>
      <c r="P18" s="49" t="str">
        <f t="shared" si="3"/>
        <v/>
      </c>
      <c r="Q18" s="37" t="str">
        <f t="shared" si="4"/>
        <v/>
      </c>
    </row>
    <row r="19" spans="1:256" ht="16.5" customHeight="1" x14ac:dyDescent="0.25">
      <c r="A19" s="50"/>
      <c r="B19" s="51"/>
      <c r="C19" s="42"/>
      <c r="D19" s="43"/>
      <c r="E19" s="43"/>
      <c r="F19" s="43"/>
      <c r="G19" s="44"/>
      <c r="H19" s="64"/>
      <c r="I19" s="60"/>
      <c r="J19" s="60"/>
      <c r="K19" s="60"/>
      <c r="L19" s="61"/>
      <c r="M19" s="48" t="str">
        <f>IF(C19="","",IF((H19*C19-1)&gt;0.05,$B$9/$B$10*(H19*C19-1)/(H19-1),0))</f>
        <v/>
      </c>
      <c r="N19" s="49" t="str">
        <f>IF(D19="","",IF((I19*D19-1)&gt;0.05,$B$9/$B$10*(I19*D19-1)/(I19-1),0))</f>
        <v/>
      </c>
      <c r="O19" s="49" t="str">
        <f>IF(E19="","",IF((J19*E19-1)&gt;0.05,$B$9/$B$10*(J19*E19-1)/(J19-1),0))</f>
        <v/>
      </c>
      <c r="P19" s="49" t="str">
        <f>IF(F19="","",IF((K19*F19-1)&gt;0.05,$B$9/$B$10*(K19*F19-1)/(K19-1),0))</f>
        <v/>
      </c>
      <c r="Q19" s="37" t="str">
        <f>IF(G19="","",IF((L19*G19-1)&gt;0.05,$B$9/$B$10*(L19*G19-1)/(L19-1),0))</f>
        <v/>
      </c>
    </row>
    <row r="20" spans="1:256" ht="16.5" customHeight="1" x14ac:dyDescent="0.25">
      <c r="A20" s="50"/>
      <c r="B20" s="51"/>
      <c r="C20" s="42"/>
      <c r="D20" s="43"/>
      <c r="E20" s="43"/>
      <c r="F20" s="43"/>
      <c r="G20" s="44"/>
      <c r="H20" s="64"/>
      <c r="I20" s="60"/>
      <c r="J20" s="60"/>
      <c r="K20" s="60"/>
      <c r="L20" s="61"/>
      <c r="M20" s="48" t="str">
        <f t="shared" si="0"/>
        <v/>
      </c>
      <c r="N20" s="49" t="str">
        <f t="shared" si="1"/>
        <v/>
      </c>
      <c r="O20" s="49" t="str">
        <f t="shared" si="2"/>
        <v/>
      </c>
      <c r="P20" s="49" t="str">
        <f t="shared" si="3"/>
        <v/>
      </c>
      <c r="Q20" s="37" t="str">
        <f t="shared" si="4"/>
        <v/>
      </c>
    </row>
    <row r="21" spans="1:256" ht="17.25" customHeight="1" x14ac:dyDescent="0.25">
      <c r="A21" s="52" t="s">
        <v>31</v>
      </c>
      <c r="B21" s="53" t="s">
        <v>37</v>
      </c>
      <c r="C21" s="45"/>
      <c r="D21" s="46"/>
      <c r="E21" s="46">
        <v>1</v>
      </c>
      <c r="F21" s="46"/>
      <c r="G21" s="47"/>
      <c r="H21" s="65"/>
      <c r="I21" s="62"/>
      <c r="J21" s="62"/>
      <c r="K21" s="62"/>
      <c r="L21" s="63"/>
      <c r="M21" s="34" t="str">
        <f t="shared" si="0"/>
        <v/>
      </c>
      <c r="N21" s="35" t="str">
        <f t="shared" si="1"/>
        <v/>
      </c>
      <c r="O21" s="35">
        <f t="shared" si="2"/>
        <v>0</v>
      </c>
      <c r="P21" s="35" t="str">
        <f t="shared" si="3"/>
        <v/>
      </c>
      <c r="Q21" s="38" t="str">
        <f t="shared" si="4"/>
        <v/>
      </c>
      <c r="R21" s="52"/>
      <c r="S21" s="53"/>
      <c r="T21" s="45"/>
      <c r="U21" s="46"/>
      <c r="V21" s="46"/>
      <c r="W21" s="46"/>
      <c r="X21" s="47"/>
      <c r="Y21" s="65"/>
      <c r="Z21" s="62"/>
      <c r="AA21" s="62"/>
      <c r="AB21" s="62"/>
      <c r="AC21" s="63"/>
      <c r="AD21" s="34"/>
      <c r="AE21" s="35"/>
      <c r="AF21" s="35"/>
      <c r="AG21" s="35"/>
      <c r="AH21" s="38"/>
      <c r="AI21" s="52"/>
      <c r="AJ21" s="53"/>
      <c r="AK21" s="45"/>
      <c r="AL21" s="46"/>
      <c r="AM21" s="46"/>
      <c r="AN21" s="46"/>
      <c r="AO21" s="47"/>
      <c r="AP21" s="65"/>
      <c r="AQ21" s="62"/>
      <c r="AR21" s="62"/>
      <c r="AS21" s="62"/>
      <c r="AT21" s="63"/>
      <c r="AU21" s="34"/>
      <c r="AV21" s="35"/>
      <c r="AW21" s="35"/>
      <c r="AX21" s="35"/>
      <c r="AY21" s="38"/>
      <c r="AZ21" s="52"/>
      <c r="BA21" s="53"/>
      <c r="BB21" s="45"/>
      <c r="BC21" s="46"/>
      <c r="BD21" s="46"/>
      <c r="BE21" s="46"/>
      <c r="BF21" s="47"/>
      <c r="BG21" s="65"/>
      <c r="BH21" s="62"/>
      <c r="BI21" s="62"/>
      <c r="BJ21" s="62"/>
      <c r="BK21" s="63"/>
      <c r="BL21" s="34"/>
      <c r="BM21" s="35"/>
      <c r="BN21" s="35"/>
      <c r="BO21" s="35"/>
      <c r="BP21" s="38"/>
      <c r="BQ21" s="52"/>
      <c r="BR21" s="53"/>
      <c r="BS21" s="45"/>
      <c r="BT21" s="46"/>
      <c r="BU21" s="46"/>
      <c r="BV21" s="46"/>
      <c r="BW21" s="47"/>
      <c r="BX21" s="65"/>
      <c r="BY21" s="62"/>
      <c r="BZ21" s="62"/>
      <c r="CA21" s="62"/>
      <c r="CB21" s="63"/>
      <c r="CC21" s="34"/>
      <c r="CD21" s="35"/>
      <c r="CE21" s="35"/>
      <c r="CF21" s="35"/>
      <c r="CG21" s="38"/>
      <c r="CH21" s="52"/>
      <c r="CI21" s="53"/>
      <c r="CJ21" s="45"/>
      <c r="CK21" s="46"/>
      <c r="CL21" s="46"/>
      <c r="CM21" s="46"/>
      <c r="CN21" s="47"/>
      <c r="CO21" s="65"/>
      <c r="CP21" s="62"/>
      <c r="CQ21" s="62"/>
      <c r="CR21" s="62"/>
      <c r="CS21" s="63"/>
      <c r="CT21" s="34"/>
      <c r="CU21" s="35"/>
      <c r="CV21" s="35"/>
      <c r="CW21" s="35"/>
      <c r="CX21" s="38"/>
      <c r="CY21" s="52"/>
      <c r="CZ21" s="53"/>
      <c r="DA21" s="45"/>
      <c r="DB21" s="46"/>
      <c r="DC21" s="46"/>
      <c r="DD21" s="46"/>
      <c r="DE21" s="47"/>
      <c r="DF21" s="65"/>
      <c r="DG21" s="62"/>
      <c r="DH21" s="62"/>
      <c r="DI21" s="62"/>
      <c r="DJ21" s="63"/>
      <c r="DK21" s="34"/>
      <c r="DL21" s="35"/>
      <c r="DM21" s="35"/>
      <c r="DN21" s="35"/>
      <c r="DO21" s="38"/>
      <c r="DP21" s="52"/>
      <c r="DQ21" s="53"/>
      <c r="DR21" s="45"/>
      <c r="DS21" s="46"/>
      <c r="DT21" s="46"/>
      <c r="DU21" s="46"/>
      <c r="DV21" s="47"/>
      <c r="DW21" s="65"/>
      <c r="DX21" s="62"/>
      <c r="DY21" s="62"/>
      <c r="DZ21" s="62"/>
      <c r="EA21" s="63"/>
      <c r="EB21" s="34"/>
      <c r="EC21" s="35"/>
      <c r="ED21" s="35"/>
      <c r="EE21" s="35"/>
      <c r="EF21" s="38"/>
      <c r="EG21" s="52"/>
      <c r="EH21" s="53"/>
      <c r="EI21" s="45"/>
      <c r="EJ21" s="46"/>
      <c r="EK21" s="46"/>
      <c r="EL21" s="46"/>
      <c r="EM21" s="47"/>
      <c r="EN21" s="65"/>
      <c r="EO21" s="62"/>
      <c r="EP21" s="62"/>
      <c r="EQ21" s="62"/>
      <c r="ER21" s="63"/>
      <c r="ES21" s="34"/>
      <c r="ET21" s="35"/>
      <c r="EU21" s="35"/>
      <c r="EV21" s="35"/>
      <c r="EW21" s="38"/>
      <c r="EX21" s="52"/>
      <c r="EY21" s="53"/>
      <c r="EZ21" s="45"/>
      <c r="FA21" s="46"/>
      <c r="FB21" s="46"/>
      <c r="FC21" s="46"/>
      <c r="FD21" s="47"/>
      <c r="FE21" s="65"/>
      <c r="FF21" s="62"/>
      <c r="FG21" s="62"/>
      <c r="FH21" s="62"/>
      <c r="FI21" s="63"/>
      <c r="FJ21" s="34"/>
      <c r="FK21" s="35"/>
      <c r="FL21" s="35"/>
      <c r="FM21" s="35"/>
      <c r="FN21" s="38"/>
      <c r="FO21" s="52"/>
      <c r="FP21" s="53"/>
      <c r="FQ21" s="45"/>
      <c r="FR21" s="46"/>
      <c r="FS21" s="46"/>
      <c r="FT21" s="46"/>
      <c r="FU21" s="47"/>
      <c r="FV21" s="65"/>
      <c r="FW21" s="62"/>
      <c r="FX21" s="62"/>
      <c r="FY21" s="62"/>
      <c r="FZ21" s="63"/>
      <c r="GA21" s="34"/>
      <c r="GB21" s="35"/>
      <c r="GC21" s="35"/>
      <c r="GD21" s="35"/>
      <c r="GE21" s="38"/>
      <c r="GF21" s="52"/>
      <c r="GG21" s="53"/>
      <c r="GH21" s="45"/>
      <c r="GI21" s="46"/>
      <c r="GJ21" s="46"/>
      <c r="GK21" s="46"/>
      <c r="GL21" s="47"/>
      <c r="GM21" s="65"/>
      <c r="GN21" s="62"/>
      <c r="GO21" s="62"/>
      <c r="GP21" s="62"/>
      <c r="GQ21" s="63"/>
      <c r="GR21" s="34"/>
      <c r="GS21" s="35"/>
      <c r="GT21" s="35"/>
      <c r="GU21" s="35"/>
      <c r="GV21" s="38"/>
      <c r="GW21" s="52"/>
      <c r="GX21" s="53"/>
      <c r="GY21" s="45"/>
      <c r="GZ21" s="46"/>
      <c r="HA21" s="46"/>
      <c r="HB21" s="46"/>
      <c r="HC21" s="47"/>
      <c r="HD21" s="65"/>
      <c r="HE21" s="62"/>
      <c r="HF21" s="62"/>
      <c r="HG21" s="62"/>
      <c r="HH21" s="63"/>
      <c r="HI21" s="34"/>
      <c r="HJ21" s="35"/>
      <c r="HK21" s="35"/>
      <c r="HL21" s="35"/>
      <c r="HM21" s="38"/>
      <c r="HN21" s="52"/>
      <c r="HO21" s="53"/>
      <c r="HP21" s="45"/>
      <c r="HQ21" s="46"/>
      <c r="HR21" s="46"/>
      <c r="HS21" s="46"/>
      <c r="HT21" s="47"/>
      <c r="HU21" s="65"/>
      <c r="HV21" s="62"/>
      <c r="HW21" s="62"/>
      <c r="HX21" s="62"/>
      <c r="HY21" s="63"/>
      <c r="HZ21" s="34"/>
      <c r="IA21" s="35"/>
      <c r="IB21" s="35"/>
      <c r="IC21" s="35"/>
      <c r="ID21" s="38"/>
      <c r="IE21" s="52"/>
      <c r="IF21" s="53"/>
      <c r="IG21" s="45"/>
      <c r="IH21" s="46"/>
      <c r="II21" s="46"/>
      <c r="IJ21" s="46"/>
      <c r="IK21" s="47"/>
      <c r="IL21" s="65"/>
      <c r="IM21" s="62"/>
      <c r="IN21" s="62"/>
      <c r="IO21" s="62"/>
      <c r="IP21" s="63"/>
      <c r="IQ21" s="34"/>
      <c r="IR21" s="35"/>
      <c r="IS21" s="35"/>
      <c r="IT21" s="35"/>
      <c r="IU21" s="38"/>
      <c r="IV21" s="52"/>
    </row>
    <row r="22" spans="1:256" x14ac:dyDescent="0.25">
      <c r="F22" s="5"/>
      <c r="G22" s="5"/>
      <c r="M22" s="5" t="str">
        <f t="shared" si="0"/>
        <v/>
      </c>
      <c r="N22" s="5" t="str">
        <f t="shared" si="1"/>
        <v/>
      </c>
      <c r="O22" s="5" t="str">
        <f t="shared" si="2"/>
        <v/>
      </c>
      <c r="P22" s="5" t="str">
        <f t="shared" si="3"/>
        <v/>
      </c>
      <c r="Q22" s="5" t="str">
        <f t="shared" si="4"/>
        <v/>
      </c>
    </row>
    <row r="23" spans="1:256" x14ac:dyDescent="0.25">
      <c r="F23" s="5" t="str">
        <f>IF(D23="","",IF((D23*C23-1)&gt;0.05,$B$9/$B$10*(D23*C23-1)/(D23-1),0))</f>
        <v/>
      </c>
      <c r="G23" s="5" t="str">
        <f>IF(E23="","",IF((E23*(1-C23)-1)&gt;0.05,$B$9/$B$10*(E23*(1-C23)-1)/(E23-1),0))</f>
        <v/>
      </c>
      <c r="M23" s="5" t="str">
        <f t="shared" si="0"/>
        <v/>
      </c>
      <c r="N23" s="5" t="str">
        <f t="shared" si="1"/>
        <v/>
      </c>
      <c r="O23" s="5" t="str">
        <f t="shared" si="2"/>
        <v/>
      </c>
      <c r="P23" s="5" t="str">
        <f t="shared" si="3"/>
        <v/>
      </c>
      <c r="Q23" s="5" t="str">
        <f t="shared" si="4"/>
        <v/>
      </c>
    </row>
    <row r="24" spans="1:256" x14ac:dyDescent="0.25">
      <c r="M24" s="5" t="str">
        <f t="shared" si="0"/>
        <v/>
      </c>
      <c r="N24" s="5" t="str">
        <f t="shared" si="1"/>
        <v/>
      </c>
      <c r="O24" s="5" t="str">
        <f t="shared" si="2"/>
        <v/>
      </c>
      <c r="P24" s="5" t="str">
        <f t="shared" si="3"/>
        <v/>
      </c>
      <c r="Q24" s="5" t="str">
        <f t="shared" si="4"/>
        <v/>
      </c>
    </row>
    <row r="25" spans="1:256" x14ac:dyDescent="0.25">
      <c r="M25" s="5" t="str">
        <f t="shared" si="0"/>
        <v/>
      </c>
      <c r="N25" s="5" t="str">
        <f t="shared" si="1"/>
        <v/>
      </c>
      <c r="O25" s="5" t="str">
        <f t="shared" si="2"/>
        <v/>
      </c>
      <c r="P25" s="5" t="str">
        <f t="shared" si="3"/>
        <v/>
      </c>
      <c r="Q25" s="5" t="str">
        <f t="shared" si="4"/>
        <v/>
      </c>
    </row>
    <row r="26" spans="1:256" x14ac:dyDescent="0.25">
      <c r="M26" s="5" t="str">
        <f t="shared" si="0"/>
        <v/>
      </c>
      <c r="N26" s="5" t="str">
        <f t="shared" si="1"/>
        <v/>
      </c>
      <c r="O26" s="5" t="str">
        <f t="shared" si="2"/>
        <v/>
      </c>
      <c r="P26" s="5" t="str">
        <f t="shared" si="3"/>
        <v/>
      </c>
      <c r="Q26" s="5" t="str">
        <f t="shared" si="4"/>
        <v/>
      </c>
    </row>
    <row r="27" spans="1:256" x14ac:dyDescent="0.25">
      <c r="M27" s="5" t="str">
        <f t="shared" si="0"/>
        <v/>
      </c>
      <c r="N27" s="5" t="str">
        <f t="shared" si="1"/>
        <v/>
      </c>
      <c r="O27" s="5" t="str">
        <f t="shared" si="2"/>
        <v/>
      </c>
      <c r="P27" s="5" t="str">
        <f t="shared" si="3"/>
        <v/>
      </c>
      <c r="Q27" s="5" t="str">
        <f t="shared" si="4"/>
        <v/>
      </c>
    </row>
    <row r="28" spans="1:256" x14ac:dyDescent="0.25">
      <c r="M28" s="5" t="str">
        <f t="shared" si="0"/>
        <v/>
      </c>
      <c r="N28" s="5" t="str">
        <f t="shared" si="1"/>
        <v/>
      </c>
      <c r="O28" s="5" t="str">
        <f t="shared" si="2"/>
        <v/>
      </c>
      <c r="P28" s="5" t="str">
        <f t="shared" si="3"/>
        <v/>
      </c>
      <c r="Q28" s="5" t="str">
        <f t="shared" si="4"/>
        <v/>
      </c>
    </row>
    <row r="29" spans="1:256" x14ac:dyDescent="0.25">
      <c r="B29" s="9"/>
      <c r="C29" s="9"/>
      <c r="M29" s="5" t="str">
        <f t="shared" si="0"/>
        <v/>
      </c>
      <c r="N29" s="5" t="str">
        <f t="shared" si="1"/>
        <v/>
      </c>
      <c r="O29" s="5" t="str">
        <f t="shared" si="2"/>
        <v/>
      </c>
      <c r="P29" s="5" t="str">
        <f t="shared" si="3"/>
        <v/>
      </c>
      <c r="Q29" s="5" t="str">
        <f t="shared" si="4"/>
        <v/>
      </c>
    </row>
    <row r="30" spans="1:256" x14ac:dyDescent="0.25">
      <c r="B30" s="9"/>
      <c r="C30" s="9"/>
      <c r="M30" s="5" t="str">
        <f t="shared" si="0"/>
        <v/>
      </c>
      <c r="N30" s="5" t="str">
        <f t="shared" si="1"/>
        <v/>
      </c>
      <c r="O30" s="5" t="str">
        <f t="shared" si="2"/>
        <v/>
      </c>
      <c r="P30" s="5" t="str">
        <f t="shared" si="3"/>
        <v/>
      </c>
      <c r="Q30" s="5" t="str">
        <f t="shared" si="4"/>
        <v/>
      </c>
    </row>
    <row r="31" spans="1:256" x14ac:dyDescent="0.25">
      <c r="B31" s="9"/>
      <c r="C31" s="9"/>
      <c r="M31" s="5" t="str">
        <f t="shared" si="0"/>
        <v/>
      </c>
      <c r="N31" s="5" t="str">
        <f t="shared" si="1"/>
        <v/>
      </c>
      <c r="O31" s="5" t="str">
        <f t="shared" si="2"/>
        <v/>
      </c>
      <c r="P31" s="5" t="str">
        <f t="shared" si="3"/>
        <v/>
      </c>
      <c r="Q31" s="5" t="str">
        <f t="shared" si="4"/>
        <v/>
      </c>
    </row>
    <row r="32" spans="1:256" x14ac:dyDescent="0.25">
      <c r="B32" s="9"/>
      <c r="C32" s="66"/>
      <c r="F32" s="66"/>
      <c r="N32" s="5" t="str">
        <f t="shared" si="1"/>
        <v/>
      </c>
      <c r="O32" s="5" t="str">
        <f t="shared" si="2"/>
        <v/>
      </c>
      <c r="Q32" s="5" t="str">
        <f t="shared" si="4"/>
        <v/>
      </c>
    </row>
    <row r="33" spans="2:17" x14ac:dyDescent="0.25">
      <c r="B33" s="9"/>
      <c r="C33" s="9"/>
      <c r="M33" s="5" t="str">
        <f t="shared" si="0"/>
        <v/>
      </c>
      <c r="N33" s="5" t="str">
        <f t="shared" si="1"/>
        <v/>
      </c>
      <c r="O33" s="5" t="str">
        <f t="shared" si="2"/>
        <v/>
      </c>
      <c r="P33" s="5" t="str">
        <f t="shared" si="3"/>
        <v/>
      </c>
      <c r="Q33" s="5" t="str">
        <f t="shared" si="4"/>
        <v/>
      </c>
    </row>
    <row r="34" spans="2:17" x14ac:dyDescent="0.25">
      <c r="B34" s="9"/>
      <c r="C34" s="9"/>
      <c r="M34" s="5" t="str">
        <f t="shared" si="0"/>
        <v/>
      </c>
      <c r="N34" s="5" t="str">
        <f t="shared" si="1"/>
        <v/>
      </c>
      <c r="O34" s="5" t="str">
        <f t="shared" si="2"/>
        <v/>
      </c>
      <c r="P34" s="5" t="str">
        <f t="shared" si="3"/>
        <v/>
      </c>
      <c r="Q34" s="5" t="str">
        <f t="shared" si="4"/>
        <v/>
      </c>
    </row>
    <row r="35" spans="2:17" x14ac:dyDescent="0.25">
      <c r="B35" s="9"/>
      <c r="C35" s="9"/>
      <c r="M35" s="5" t="str">
        <f t="shared" si="0"/>
        <v/>
      </c>
      <c r="N35" s="5" t="str">
        <f t="shared" si="1"/>
        <v/>
      </c>
      <c r="O35" s="5" t="str">
        <f t="shared" si="2"/>
        <v/>
      </c>
      <c r="P35" s="5" t="str">
        <f t="shared" si="3"/>
        <v/>
      </c>
      <c r="Q35" s="5" t="str">
        <f t="shared" si="4"/>
        <v/>
      </c>
    </row>
    <row r="36" spans="2:17" x14ac:dyDescent="0.25">
      <c r="B36" s="9"/>
      <c r="C36" s="9"/>
      <c r="M36" s="5" t="str">
        <f t="shared" si="0"/>
        <v/>
      </c>
      <c r="N36" s="5" t="str">
        <f t="shared" si="1"/>
        <v/>
      </c>
      <c r="O36" s="5" t="str">
        <f t="shared" si="2"/>
        <v/>
      </c>
      <c r="P36" s="5" t="str">
        <f t="shared" si="3"/>
        <v/>
      </c>
      <c r="Q36" s="5" t="str">
        <f t="shared" si="4"/>
        <v/>
      </c>
    </row>
    <row r="37" spans="2:17" x14ac:dyDescent="0.25">
      <c r="M37" s="5" t="str">
        <f t="shared" si="0"/>
        <v/>
      </c>
      <c r="N37" s="5" t="str">
        <f t="shared" si="1"/>
        <v/>
      </c>
      <c r="O37" s="5" t="str">
        <f t="shared" si="2"/>
        <v/>
      </c>
      <c r="P37" s="5" t="str">
        <f t="shared" si="3"/>
        <v/>
      </c>
      <c r="Q37" s="5" t="str">
        <f t="shared" si="4"/>
        <v/>
      </c>
    </row>
    <row r="38" spans="2:17" x14ac:dyDescent="0.25">
      <c r="M38" s="5" t="str">
        <f t="shared" si="0"/>
        <v/>
      </c>
      <c r="N38" s="5" t="str">
        <f t="shared" si="1"/>
        <v/>
      </c>
      <c r="O38" s="5" t="str">
        <f t="shared" si="2"/>
        <v/>
      </c>
      <c r="P38" s="5" t="str">
        <f t="shared" si="3"/>
        <v/>
      </c>
      <c r="Q38" s="5" t="str">
        <f t="shared" si="4"/>
        <v/>
      </c>
    </row>
    <row r="39" spans="2:17" x14ac:dyDescent="0.25">
      <c r="M39" s="5" t="str">
        <f t="shared" si="0"/>
        <v/>
      </c>
      <c r="N39" s="5" t="str">
        <f t="shared" si="1"/>
        <v/>
      </c>
      <c r="O39" s="5" t="str">
        <f t="shared" si="2"/>
        <v/>
      </c>
      <c r="P39" s="5" t="str">
        <f t="shared" si="3"/>
        <v/>
      </c>
      <c r="Q39" s="5" t="str">
        <f t="shared" si="4"/>
        <v/>
      </c>
    </row>
    <row r="40" spans="2:17" x14ac:dyDescent="0.25">
      <c r="M40" s="5" t="str">
        <f t="shared" si="0"/>
        <v/>
      </c>
      <c r="N40" s="5" t="str">
        <f t="shared" si="1"/>
        <v/>
      </c>
      <c r="O40" s="5" t="str">
        <f t="shared" si="2"/>
        <v/>
      </c>
      <c r="P40" s="5" t="str">
        <f t="shared" si="3"/>
        <v/>
      </c>
      <c r="Q40" s="5" t="str">
        <f t="shared" si="4"/>
        <v/>
      </c>
    </row>
    <row r="41" spans="2:17" x14ac:dyDescent="0.25">
      <c r="M41" s="5" t="str">
        <f t="shared" si="0"/>
        <v/>
      </c>
      <c r="N41" s="5" t="str">
        <f t="shared" si="1"/>
        <v/>
      </c>
      <c r="O41" s="5" t="str">
        <f t="shared" si="2"/>
        <v/>
      </c>
      <c r="P41" s="5" t="str">
        <f t="shared" si="3"/>
        <v/>
      </c>
      <c r="Q41" s="5" t="str">
        <f t="shared" si="4"/>
        <v/>
      </c>
    </row>
    <row r="42" spans="2:17" x14ac:dyDescent="0.25">
      <c r="M42" s="5" t="str">
        <f t="shared" si="0"/>
        <v/>
      </c>
      <c r="N42" s="5" t="str">
        <f t="shared" si="1"/>
        <v/>
      </c>
      <c r="O42" s="5" t="str">
        <f t="shared" si="2"/>
        <v/>
      </c>
      <c r="P42" s="5" t="str">
        <f t="shared" si="3"/>
        <v/>
      </c>
      <c r="Q42" s="5" t="str">
        <f t="shared" si="4"/>
        <v/>
      </c>
    </row>
    <row r="43" spans="2:17" x14ac:dyDescent="0.25">
      <c r="M43" s="5" t="str">
        <f t="shared" si="0"/>
        <v/>
      </c>
      <c r="N43" s="5" t="str">
        <f t="shared" si="1"/>
        <v/>
      </c>
      <c r="O43" s="5" t="str">
        <f t="shared" si="2"/>
        <v/>
      </c>
      <c r="P43" s="5" t="str">
        <f t="shared" si="3"/>
        <v/>
      </c>
      <c r="Q43" s="5" t="str">
        <f t="shared" si="4"/>
        <v/>
      </c>
    </row>
    <row r="44" spans="2:17" x14ac:dyDescent="0.25">
      <c r="M44" s="5" t="str">
        <f t="shared" si="0"/>
        <v/>
      </c>
      <c r="N44" s="5" t="str">
        <f t="shared" si="1"/>
        <v/>
      </c>
      <c r="O44" s="5" t="str">
        <f t="shared" si="2"/>
        <v/>
      </c>
      <c r="P44" s="5" t="str">
        <f t="shared" si="3"/>
        <v/>
      </c>
      <c r="Q44" s="5" t="str">
        <f t="shared" si="4"/>
        <v/>
      </c>
    </row>
    <row r="45" spans="2:17" x14ac:dyDescent="0.25">
      <c r="M45" s="5" t="str">
        <f t="shared" si="0"/>
        <v/>
      </c>
      <c r="N45" s="5" t="str">
        <f t="shared" si="1"/>
        <v/>
      </c>
      <c r="O45" s="5" t="str">
        <f t="shared" si="2"/>
        <v/>
      </c>
      <c r="P45" s="5" t="str">
        <f t="shared" si="3"/>
        <v/>
      </c>
      <c r="Q45" s="5" t="str">
        <f t="shared" si="4"/>
        <v/>
      </c>
    </row>
    <row r="46" spans="2:17" x14ac:dyDescent="0.25">
      <c r="M46" s="5" t="str">
        <f t="shared" si="0"/>
        <v/>
      </c>
      <c r="N46" s="5" t="str">
        <f t="shared" si="1"/>
        <v/>
      </c>
      <c r="O46" s="5" t="str">
        <f t="shared" si="2"/>
        <v/>
      </c>
      <c r="P46" s="5" t="str">
        <f t="shared" si="3"/>
        <v/>
      </c>
      <c r="Q46" s="5" t="str">
        <f t="shared" si="4"/>
        <v/>
      </c>
    </row>
    <row r="47" spans="2:17" x14ac:dyDescent="0.25">
      <c r="M47" s="5" t="str">
        <f t="shared" si="0"/>
        <v/>
      </c>
      <c r="N47" s="5" t="str">
        <f t="shared" si="1"/>
        <v/>
      </c>
      <c r="O47" s="5" t="str">
        <f t="shared" si="2"/>
        <v/>
      </c>
      <c r="P47" s="5" t="str">
        <f t="shared" si="3"/>
        <v/>
      </c>
      <c r="Q47" s="5" t="str">
        <f t="shared" si="4"/>
        <v/>
      </c>
    </row>
    <row r="48" spans="2:17" x14ac:dyDescent="0.25">
      <c r="M48" s="5" t="str">
        <f t="shared" si="0"/>
        <v/>
      </c>
      <c r="N48" s="5" t="str">
        <f t="shared" si="1"/>
        <v/>
      </c>
      <c r="O48" s="5" t="str">
        <f t="shared" si="2"/>
        <v/>
      </c>
      <c r="P48" s="5" t="str">
        <f t="shared" si="3"/>
        <v/>
      </c>
      <c r="Q48" s="5" t="str">
        <f t="shared" si="4"/>
        <v/>
      </c>
    </row>
    <row r="49" spans="13:17" x14ac:dyDescent="0.25">
      <c r="M49" s="5" t="str">
        <f t="shared" si="0"/>
        <v/>
      </c>
      <c r="N49" s="5" t="str">
        <f t="shared" si="1"/>
        <v/>
      </c>
      <c r="O49" s="5" t="str">
        <f t="shared" si="2"/>
        <v/>
      </c>
      <c r="P49" s="5" t="str">
        <f t="shared" si="3"/>
        <v/>
      </c>
      <c r="Q49" s="5" t="str">
        <f t="shared" si="4"/>
        <v/>
      </c>
    </row>
    <row r="50" spans="13:17" x14ac:dyDescent="0.25">
      <c r="M50" s="5" t="str">
        <f t="shared" si="0"/>
        <v/>
      </c>
      <c r="N50" s="5" t="str">
        <f t="shared" si="1"/>
        <v/>
      </c>
      <c r="O50" s="5" t="str">
        <f t="shared" si="2"/>
        <v/>
      </c>
      <c r="P50" s="5" t="str">
        <f t="shared" si="3"/>
        <v/>
      </c>
      <c r="Q50" s="5" t="str">
        <f t="shared" si="4"/>
        <v/>
      </c>
    </row>
    <row r="51" spans="13:17" x14ac:dyDescent="0.25">
      <c r="M51" s="5" t="str">
        <f t="shared" si="0"/>
        <v/>
      </c>
      <c r="N51" s="5" t="str">
        <f t="shared" si="1"/>
        <v/>
      </c>
      <c r="O51" s="5" t="str">
        <f t="shared" si="2"/>
        <v/>
      </c>
      <c r="P51" s="5" t="str">
        <f t="shared" si="3"/>
        <v/>
      </c>
      <c r="Q51" s="5" t="str">
        <f t="shared" si="4"/>
        <v/>
      </c>
    </row>
  </sheetData>
  <mergeCells count="3">
    <mergeCell ref="C11:G11"/>
    <mergeCell ref="H11:L11"/>
    <mergeCell ref="M11:Q11"/>
  </mergeCells>
  <phoneticPr fontId="3" type="noConversion"/>
  <pageMargins left="0.75" right="0.75" top="1" bottom="1" header="0.5" footer="0.5"/>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J37"/>
  <sheetViews>
    <sheetView workbookViewId="0">
      <selection activeCell="A12" sqref="A12"/>
    </sheetView>
  </sheetViews>
  <sheetFormatPr defaultRowHeight="13.2" x14ac:dyDescent="0.25"/>
  <cols>
    <col min="1" max="1" width="18.33203125" style="2" customWidth="1"/>
    <col min="2" max="2" width="15" style="2" customWidth="1"/>
    <col min="3" max="3" width="19.33203125" style="2" customWidth="1"/>
    <col min="4" max="5" width="19" style="2" customWidth="1"/>
    <col min="6" max="7" width="10.44140625" style="21" customWidth="1"/>
    <col min="8" max="9" width="10.44140625" style="2" customWidth="1"/>
  </cols>
  <sheetData>
    <row r="2" spans="1:10" x14ac:dyDescent="0.25">
      <c r="F2" s="76" t="s">
        <v>46</v>
      </c>
    </row>
    <row r="3" spans="1:10" x14ac:dyDescent="0.25">
      <c r="F3" s="76" t="s">
        <v>48</v>
      </c>
    </row>
    <row r="4" spans="1:10" x14ac:dyDescent="0.25">
      <c r="G4" s="77" t="s">
        <v>49</v>
      </c>
    </row>
    <row r="5" spans="1:10" x14ac:dyDescent="0.25">
      <c r="F5" s="76" t="s">
        <v>47</v>
      </c>
    </row>
    <row r="9" spans="1:10" x14ac:dyDescent="0.25">
      <c r="A9" s="3" t="s">
        <v>7</v>
      </c>
      <c r="B9" s="7">
        <v>1000</v>
      </c>
      <c r="E9" s="67">
        <v>1</v>
      </c>
    </row>
    <row r="10" spans="1:10" x14ac:dyDescent="0.25">
      <c r="A10" s="6" t="s">
        <v>8</v>
      </c>
      <c r="B10" s="8">
        <v>4</v>
      </c>
    </row>
    <row r="12" spans="1:10" x14ac:dyDescent="0.25">
      <c r="A12" s="68" t="s">
        <v>0</v>
      </c>
      <c r="B12" s="68" t="s">
        <v>1</v>
      </c>
      <c r="C12" s="68" t="s">
        <v>38</v>
      </c>
      <c r="D12" s="68" t="s">
        <v>39</v>
      </c>
      <c r="E12" s="68" t="s">
        <v>40</v>
      </c>
      <c r="F12" s="68" t="s">
        <v>41</v>
      </c>
      <c r="G12" s="68" t="s">
        <v>42</v>
      </c>
      <c r="H12" s="68" t="s">
        <v>43</v>
      </c>
      <c r="I12" s="68" t="s">
        <v>44</v>
      </c>
      <c r="J12" s="68" t="s">
        <v>45</v>
      </c>
    </row>
    <row r="13" spans="1:10" x14ac:dyDescent="0.25">
      <c r="A13" s="1" t="s">
        <v>30</v>
      </c>
      <c r="B13" s="1" t="s">
        <v>29</v>
      </c>
      <c r="C13" s="69"/>
      <c r="D13" s="69">
        <v>-9</v>
      </c>
      <c r="E13" s="69">
        <v>168.5</v>
      </c>
      <c r="F13" s="70" t="str">
        <f>IF(C13="","",1-NORMDIST(E13,C13+D13,32.5,TRUE))</f>
        <v/>
      </c>
      <c r="G13" s="69">
        <v>2</v>
      </c>
      <c r="H13" s="69">
        <v>2</v>
      </c>
      <c r="I13" s="71" t="str">
        <f>IF(OR(C13="",E13=""),"",IF((G13*F13-1)&gt;0.05,(G13*F13-1)*$B$9/$B$10/(G13-1),0))</f>
        <v/>
      </c>
      <c r="J13" s="71" t="str">
        <f>IF(OR(C13="",E13=""),"",IF((H13*(1-F13)-1)&gt;0.05,(H13*(1-F13)-1)*$B$9/$B$10/(H13-1),0))</f>
        <v/>
      </c>
    </row>
    <row r="14" spans="1:10" x14ac:dyDescent="0.25">
      <c r="A14" s="1"/>
      <c r="B14" s="1"/>
      <c r="C14" s="4"/>
      <c r="D14" s="4"/>
      <c r="E14" s="25"/>
      <c r="F14" s="70" t="str">
        <f t="shared" ref="F14:F21" si="0">IF(C14="","",1-NORMDIST(E14,C14+D14,32.5,TRUE))</f>
        <v/>
      </c>
      <c r="G14" s="5" t="str">
        <f t="shared" ref="G14:G20" si="1">IF(OR(C14="",F14=""),"",IF((E14*C14-1)&gt;0.05,$B$9/$B$10*(E14*C14-1)/(E14-1),0))</f>
        <v/>
      </c>
      <c r="H14" s="5" t="str">
        <f t="shared" ref="H14:H20" si="2">IF(OR(C14="",F14=""),"",IF((F14*D14-1)&gt;0.05,$B$9/$B$10*(F14*D14-1)/(F14-1),0))</f>
        <v/>
      </c>
      <c r="I14" s="71" t="str">
        <f t="shared" ref="I14:I21" si="3">IF(OR(C14="",E14=""),"",IF((G14*F14-1)&gt;0.05,(G14*F14-1)*$B$9/$B$10/(G14-1),0))</f>
        <v/>
      </c>
      <c r="J14" s="71" t="str">
        <f t="shared" ref="J14:J21" si="4">IF(OR(C14="",E14=""),"",IF((H14*(1-F14)-1)&gt;0.05,(H14*(1-F14)-1)*$B$9/$B$10/(H14-1),0))</f>
        <v/>
      </c>
    </row>
    <row r="15" spans="1:10" x14ac:dyDescent="0.25">
      <c r="A15" s="1"/>
      <c r="B15" s="1"/>
      <c r="C15" s="4"/>
      <c r="D15" s="4"/>
      <c r="E15" s="25"/>
      <c r="F15" s="70" t="str">
        <f t="shared" si="0"/>
        <v/>
      </c>
      <c r="G15" s="5" t="str">
        <f t="shared" si="1"/>
        <v/>
      </c>
      <c r="H15" s="5" t="str">
        <f t="shared" si="2"/>
        <v/>
      </c>
      <c r="I15" s="71" t="str">
        <f t="shared" si="3"/>
        <v/>
      </c>
      <c r="J15" s="71" t="str">
        <f t="shared" si="4"/>
        <v/>
      </c>
    </row>
    <row r="16" spans="1:10" x14ac:dyDescent="0.25">
      <c r="A16" s="1"/>
      <c r="B16" s="1"/>
      <c r="C16" s="4"/>
      <c r="D16" s="4"/>
      <c r="E16" s="25"/>
      <c r="F16" s="70" t="str">
        <f t="shared" si="0"/>
        <v/>
      </c>
      <c r="G16" s="5" t="str">
        <f t="shared" si="1"/>
        <v/>
      </c>
      <c r="H16" s="5" t="str">
        <f t="shared" si="2"/>
        <v/>
      </c>
      <c r="I16" s="71" t="str">
        <f t="shared" si="3"/>
        <v/>
      </c>
      <c r="J16" s="71" t="str">
        <f t="shared" si="4"/>
        <v/>
      </c>
    </row>
    <row r="17" spans="1:10" x14ac:dyDescent="0.25">
      <c r="A17" s="1"/>
      <c r="B17" s="1"/>
      <c r="C17" s="4"/>
      <c r="D17" s="4"/>
      <c r="E17" s="25"/>
      <c r="F17" s="70" t="str">
        <f t="shared" si="0"/>
        <v/>
      </c>
      <c r="G17" s="5" t="str">
        <f t="shared" si="1"/>
        <v/>
      </c>
      <c r="H17" s="5" t="str">
        <f t="shared" si="2"/>
        <v/>
      </c>
      <c r="I17" s="71" t="str">
        <f t="shared" si="3"/>
        <v/>
      </c>
      <c r="J17" s="71" t="str">
        <f t="shared" si="4"/>
        <v/>
      </c>
    </row>
    <row r="18" spans="1:10" x14ac:dyDescent="0.25">
      <c r="A18" s="1"/>
      <c r="B18" s="1"/>
      <c r="C18" s="4"/>
      <c r="D18" s="4"/>
      <c r="E18" s="25"/>
      <c r="F18" s="70" t="str">
        <f t="shared" si="0"/>
        <v/>
      </c>
      <c r="G18" s="5" t="str">
        <f t="shared" si="1"/>
        <v/>
      </c>
      <c r="H18" s="5" t="str">
        <f t="shared" si="2"/>
        <v/>
      </c>
      <c r="I18" s="71" t="str">
        <f t="shared" si="3"/>
        <v/>
      </c>
      <c r="J18" s="71" t="str">
        <f t="shared" si="4"/>
        <v/>
      </c>
    </row>
    <row r="19" spans="1:10" x14ac:dyDescent="0.25">
      <c r="A19" s="1"/>
      <c r="B19" s="1"/>
      <c r="C19" s="4"/>
      <c r="D19" s="4"/>
      <c r="E19" s="25"/>
      <c r="F19" s="70" t="str">
        <f t="shared" si="0"/>
        <v/>
      </c>
      <c r="G19" s="5" t="str">
        <f t="shared" si="1"/>
        <v/>
      </c>
      <c r="H19" s="5" t="str">
        <f t="shared" si="2"/>
        <v/>
      </c>
      <c r="I19" s="71" t="str">
        <f t="shared" si="3"/>
        <v/>
      </c>
      <c r="J19" s="71" t="str">
        <f t="shared" si="4"/>
        <v/>
      </c>
    </row>
    <row r="20" spans="1:10" x14ac:dyDescent="0.25">
      <c r="A20" s="1"/>
      <c r="B20" s="1"/>
      <c r="C20" s="4"/>
      <c r="D20" s="4"/>
      <c r="E20" s="25"/>
      <c r="F20" s="70" t="str">
        <f t="shared" si="0"/>
        <v/>
      </c>
      <c r="G20" s="5" t="str">
        <f t="shared" si="1"/>
        <v/>
      </c>
      <c r="H20" s="5" t="str">
        <f t="shared" si="2"/>
        <v/>
      </c>
      <c r="I20" s="71" t="str">
        <f t="shared" si="3"/>
        <v/>
      </c>
      <c r="J20" s="71" t="str">
        <f t="shared" si="4"/>
        <v/>
      </c>
    </row>
    <row r="21" spans="1:10" x14ac:dyDescent="0.25">
      <c r="F21" s="70" t="str">
        <f t="shared" si="0"/>
        <v/>
      </c>
      <c r="G21" s="5" t="str">
        <f t="shared" ref="G21" si="5">IF(OR(C21="",F21=""),"",IF((E21*C21-1)&gt;0.05,$B$9/$B$10*(E21*C21-1)/(E21-1),0))</f>
        <v/>
      </c>
      <c r="H21" s="5" t="str">
        <f t="shared" ref="H21" si="6">IF(OR(C21="",F21=""),"",IF((F21*D21-1)&gt;0.05,$B$9/$B$10*(F21*D21-1)/(F21-1),0))</f>
        <v/>
      </c>
      <c r="I21" s="71" t="str">
        <f t="shared" si="3"/>
        <v/>
      </c>
      <c r="J21" s="71" t="str">
        <f t="shared" si="4"/>
        <v/>
      </c>
    </row>
    <row r="22" spans="1:10" x14ac:dyDescent="0.25">
      <c r="H22" s="5" t="str">
        <f>IF(F22="","",IF((F22*#REF!-1)&gt;0.05,$B$9/$B$10*(F22*#REF!-1)/(F22-1),0))</f>
        <v/>
      </c>
      <c r="I22" s="5" t="str">
        <f>IF(G22="","",IF((G22*(1-#REF!)-1)&gt;0.05,$B$9/$B$10*(G22*(1-#REF!)-1)/(G22-1),0))</f>
        <v/>
      </c>
    </row>
    <row r="23" spans="1:10" x14ac:dyDescent="0.25">
      <c r="H23" s="5" t="str">
        <f>IF(F23="","",IF((F23*#REF!-1)&gt;0.05,$B$9/$B$10*(F23*#REF!-1)/(F23-1),0))</f>
        <v/>
      </c>
      <c r="I23" s="5" t="str">
        <f>IF(G23="","",IF((G23*(1-#REF!)-1)&gt;0.05,$B$9/$B$10*(G23*(1-#REF!)-1)/(G23-1),0))</f>
        <v/>
      </c>
    </row>
    <row r="24" spans="1:10" x14ac:dyDescent="0.25">
      <c r="H24" s="5" t="str">
        <f>IF(F24="","",IF((F24*#REF!-1)&gt;0.05,$B$9/$B$10*(F24*#REF!-1)/(F24-1),0))</f>
        <v/>
      </c>
      <c r="I24" s="5" t="str">
        <f>IF(G24="","",IF((G24*(1-#REF!)-1)&gt;0.05,$B$9/$B$10*(G24*(1-#REF!)-1)/(G24-1),0))</f>
        <v/>
      </c>
    </row>
    <row r="30" spans="1:10" x14ac:dyDescent="0.25">
      <c r="B30" s="9"/>
      <c r="C30" s="9"/>
      <c r="D30" s="9"/>
      <c r="E30" s="9"/>
    </row>
    <row r="31" spans="1:10" x14ac:dyDescent="0.25">
      <c r="B31" s="9"/>
      <c r="C31" s="9"/>
      <c r="D31" s="9"/>
      <c r="E31" s="9"/>
    </row>
    <row r="32" spans="1:10" x14ac:dyDescent="0.25">
      <c r="B32" s="9"/>
      <c r="C32" s="9"/>
      <c r="D32" s="9"/>
      <c r="E32" s="9"/>
    </row>
    <row r="33" spans="2:5" x14ac:dyDescent="0.25">
      <c r="B33" s="9"/>
      <c r="C33" s="9"/>
      <c r="D33" s="9"/>
      <c r="E33" s="9"/>
    </row>
    <row r="34" spans="2:5" x14ac:dyDescent="0.25">
      <c r="B34" s="9"/>
      <c r="C34" s="9"/>
      <c r="D34" s="9"/>
      <c r="E34" s="9"/>
    </row>
    <row r="35" spans="2:5" x14ac:dyDescent="0.25">
      <c r="B35" s="9"/>
      <c r="C35" s="9"/>
      <c r="D35" s="9"/>
      <c r="E35" s="9"/>
    </row>
    <row r="36" spans="2:5" x14ac:dyDescent="0.25">
      <c r="B36" s="9"/>
      <c r="C36" s="9"/>
      <c r="D36" s="9"/>
      <c r="E36" s="9"/>
    </row>
    <row r="37" spans="2:5" x14ac:dyDescent="0.25">
      <c r="B37" s="9"/>
      <c r="C37" s="9"/>
      <c r="D37" s="9"/>
      <c r="E37" s="9"/>
    </row>
  </sheetData>
  <phoneticPr fontId="3" type="noConversion"/>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9:P39"/>
  <sheetViews>
    <sheetView topLeftCell="A10" workbookViewId="0">
      <selection activeCell="A9" sqref="A9:D29"/>
    </sheetView>
  </sheetViews>
  <sheetFormatPr defaultColWidth="9.109375" defaultRowHeight="13.2" x14ac:dyDescent="0.25"/>
  <cols>
    <col min="1" max="1" width="18.33203125" style="2" customWidth="1"/>
    <col min="2" max="2" width="10.33203125" style="2" customWidth="1"/>
    <col min="3" max="3" width="4.6640625" style="2" customWidth="1"/>
    <col min="4" max="4" width="4.6640625" style="21" customWidth="1"/>
    <col min="5" max="5" width="9.109375" style="2" bestFit="1"/>
    <col min="6" max="6" width="6.88671875" style="2" customWidth="1"/>
    <col min="7" max="7" width="6.6640625" style="2" customWidth="1"/>
    <col min="8" max="10" width="8.44140625" style="2" customWidth="1"/>
    <col min="11" max="13" width="9.88671875" style="5" customWidth="1"/>
    <col min="14" max="16" width="9.88671875" style="2" customWidth="1"/>
    <col min="17" max="16384" width="9.109375" style="2"/>
  </cols>
  <sheetData>
    <row r="9" spans="1:16" x14ac:dyDescent="0.25">
      <c r="A9" s="3" t="s">
        <v>7</v>
      </c>
      <c r="B9" s="7">
        <v>1000</v>
      </c>
    </row>
    <row r="10" spans="1:16" x14ac:dyDescent="0.25">
      <c r="A10" s="6" t="s">
        <v>8</v>
      </c>
      <c r="B10" s="8">
        <v>4</v>
      </c>
    </row>
    <row r="11" spans="1:16" x14ac:dyDescent="0.25">
      <c r="A11" s="6"/>
      <c r="B11" s="8"/>
    </row>
    <row r="12" spans="1:16" x14ac:dyDescent="0.25">
      <c r="B12" s="90" t="s">
        <v>19</v>
      </c>
      <c r="C12" s="88"/>
      <c r="D12" s="88"/>
      <c r="E12" s="88" t="s">
        <v>20</v>
      </c>
      <c r="F12" s="88"/>
      <c r="G12" s="88"/>
      <c r="H12" s="88" t="s">
        <v>21</v>
      </c>
      <c r="I12" s="88"/>
      <c r="J12" s="88"/>
      <c r="K12" s="88" t="s">
        <v>22</v>
      </c>
      <c r="L12" s="88"/>
      <c r="M12" s="88"/>
      <c r="N12" s="88" t="s">
        <v>23</v>
      </c>
      <c r="O12" s="88"/>
      <c r="P12" s="89"/>
    </row>
    <row r="13" spans="1:16" x14ac:dyDescent="0.25">
      <c r="A13" s="32" t="s">
        <v>0</v>
      </c>
      <c r="B13" s="54" t="s">
        <v>17</v>
      </c>
      <c r="C13" s="32"/>
      <c r="D13" s="33" t="s">
        <v>18</v>
      </c>
      <c r="E13" s="32" t="s">
        <v>17</v>
      </c>
      <c r="F13" s="32" t="s">
        <v>36</v>
      </c>
      <c r="G13" s="33" t="s">
        <v>18</v>
      </c>
      <c r="H13" s="32" t="s">
        <v>17</v>
      </c>
      <c r="I13" s="32" t="s">
        <v>36</v>
      </c>
      <c r="J13" s="33" t="s">
        <v>18</v>
      </c>
      <c r="K13" s="32" t="s">
        <v>17</v>
      </c>
      <c r="L13" s="32" t="s">
        <v>36</v>
      </c>
      <c r="M13" s="33" t="s">
        <v>18</v>
      </c>
      <c r="N13" s="32" t="s">
        <v>17</v>
      </c>
      <c r="O13" s="32" t="s">
        <v>36</v>
      </c>
      <c r="P13" s="33" t="s">
        <v>18</v>
      </c>
    </row>
    <row r="14" spans="1:16" ht="12.75" customHeight="1" x14ac:dyDescent="0.25">
      <c r="A14" s="1"/>
      <c r="B14" s="55"/>
      <c r="C14" s="56"/>
      <c r="D14" s="27"/>
      <c r="E14" s="60">
        <v>3</v>
      </c>
      <c r="F14" s="60">
        <v>3</v>
      </c>
      <c r="G14" s="61">
        <v>3</v>
      </c>
      <c r="H14" s="60">
        <v>2</v>
      </c>
      <c r="I14" s="60">
        <v>2</v>
      </c>
      <c r="J14" s="61">
        <v>2</v>
      </c>
      <c r="K14" s="49">
        <f>IF(E14="","",IF((E14*B14-1)&gt;0.05,$B$9/$B$10*(E14*B14-1)/(E14-1),0))</f>
        <v>0</v>
      </c>
      <c r="L14" s="49">
        <f>IF(F14="","",IF((F14*C14-1)&gt;0.05,$B$9/$B$10*(F14*C14-1)/(F14-1),0))</f>
        <v>0</v>
      </c>
      <c r="M14" s="36">
        <f>IF(G14="","",IF((G14*D14-1)&gt;0.05,$B$9/$B$10*(G14*D14-1)/(G14-1),0))</f>
        <v>0</v>
      </c>
      <c r="N14" s="49">
        <f>IF((0.95/(H14-1)+1)="","",IF(((0.95/(H14-1)+1)*(1-B14)-1)&gt;0.05,($B$9/$B$10*((0.95/(H14-1)+1)*(1-B14)-1)/((0.95/(H14-1)+1)-1))/(H14-1),""))</f>
        <v>250</v>
      </c>
      <c r="O14" s="49">
        <f t="shared" ref="O14:P29" si="0">IF((0.95/(I14-1)+1)="","",IF(((0.95/(I14-1)+1)*(1-C14)-1)&gt;0.05,($B$9/$B$10*((0.95/(I14-1)+1)*(1-C14)-1)/((0.95/(I14-1)+1)-1))/(I14-1),""))</f>
        <v>250</v>
      </c>
      <c r="P14" s="37">
        <f t="shared" si="0"/>
        <v>250</v>
      </c>
    </row>
    <row r="15" spans="1:16" ht="12.75" customHeight="1" x14ac:dyDescent="0.25">
      <c r="A15" s="1"/>
      <c r="B15" s="55"/>
      <c r="C15" s="56"/>
      <c r="D15" s="27"/>
      <c r="E15" s="60"/>
      <c r="F15" s="60"/>
      <c r="G15" s="61"/>
      <c r="H15" s="60"/>
      <c r="I15" s="60"/>
      <c r="J15" s="61"/>
      <c r="K15" s="49" t="str">
        <f t="shared" ref="K15:M29" si="1">IF(E15="","",IF((E15*B15-1)&gt;0.05,$B$9/$B$10*(E15*B15-1)/(E15-1),0))</f>
        <v/>
      </c>
      <c r="L15" s="49" t="str">
        <f t="shared" si="1"/>
        <v/>
      </c>
      <c r="M15" s="37" t="str">
        <f t="shared" si="1"/>
        <v/>
      </c>
      <c r="N15" s="49" t="str">
        <f t="shared" ref="N15:N29" si="2">IF((0.95/(H15-1)+1)="","",IF(((0.95/(H15-1)+1)*(1-B15)-1)&gt;0.05,($B$9/$B$10*((0.95/(H15-1)+1)*(1-B15)-1)/((0.95/(H15-1)+1)-1))/(H15-1),""))</f>
        <v/>
      </c>
      <c r="O15" s="49" t="str">
        <f t="shared" si="0"/>
        <v/>
      </c>
      <c r="P15" s="37" t="str">
        <f t="shared" si="0"/>
        <v/>
      </c>
    </row>
    <row r="16" spans="1:16" ht="12.75" customHeight="1" x14ac:dyDescent="0.25">
      <c r="A16" s="1"/>
      <c r="B16" s="55"/>
      <c r="C16" s="56"/>
      <c r="D16" s="27"/>
      <c r="E16" s="60"/>
      <c r="F16" s="60"/>
      <c r="G16" s="61"/>
      <c r="H16" s="60"/>
      <c r="I16" s="60"/>
      <c r="J16" s="61"/>
      <c r="K16" s="49" t="str">
        <f t="shared" si="1"/>
        <v/>
      </c>
      <c r="L16" s="49" t="str">
        <f t="shared" si="1"/>
        <v/>
      </c>
      <c r="M16" s="37" t="str">
        <f t="shared" si="1"/>
        <v/>
      </c>
      <c r="N16" s="49" t="str">
        <f t="shared" si="2"/>
        <v/>
      </c>
      <c r="O16" s="49" t="str">
        <f t="shared" si="0"/>
        <v/>
      </c>
      <c r="P16" s="37" t="str">
        <f t="shared" si="0"/>
        <v/>
      </c>
    </row>
    <row r="17" spans="1:16" ht="12.75" customHeight="1" x14ac:dyDescent="0.25">
      <c r="A17" s="1"/>
      <c r="B17" s="55"/>
      <c r="C17" s="56"/>
      <c r="D17" s="27"/>
      <c r="E17" s="60"/>
      <c r="F17" s="60"/>
      <c r="G17" s="61"/>
      <c r="H17" s="60"/>
      <c r="I17" s="60"/>
      <c r="J17" s="61"/>
      <c r="K17" s="49" t="str">
        <f t="shared" si="1"/>
        <v/>
      </c>
      <c r="L17" s="49" t="str">
        <f t="shared" si="1"/>
        <v/>
      </c>
      <c r="M17" s="37" t="str">
        <f t="shared" si="1"/>
        <v/>
      </c>
      <c r="N17" s="49" t="str">
        <f t="shared" si="2"/>
        <v/>
      </c>
      <c r="O17" s="49" t="str">
        <f t="shared" si="0"/>
        <v/>
      </c>
      <c r="P17" s="37" t="str">
        <f t="shared" si="0"/>
        <v/>
      </c>
    </row>
    <row r="18" spans="1:16" ht="12.75" customHeight="1" x14ac:dyDescent="0.25">
      <c r="A18" s="1"/>
      <c r="B18" s="55"/>
      <c r="C18" s="56"/>
      <c r="D18" s="27"/>
      <c r="E18" s="60"/>
      <c r="F18" s="60"/>
      <c r="G18" s="61"/>
      <c r="H18" s="60"/>
      <c r="I18" s="60"/>
      <c r="J18" s="61"/>
      <c r="K18" s="49" t="str">
        <f t="shared" si="1"/>
        <v/>
      </c>
      <c r="L18" s="49" t="str">
        <f t="shared" si="1"/>
        <v/>
      </c>
      <c r="M18" s="37" t="str">
        <f t="shared" si="1"/>
        <v/>
      </c>
      <c r="N18" s="49" t="str">
        <f t="shared" si="2"/>
        <v/>
      </c>
      <c r="O18" s="49" t="str">
        <f t="shared" si="0"/>
        <v/>
      </c>
      <c r="P18" s="37" t="str">
        <f t="shared" si="0"/>
        <v/>
      </c>
    </row>
    <row r="19" spans="1:16" ht="12.75" customHeight="1" x14ac:dyDescent="0.25">
      <c r="A19" s="1"/>
      <c r="B19" s="55"/>
      <c r="C19" s="56"/>
      <c r="D19" s="27"/>
      <c r="E19" s="60"/>
      <c r="F19" s="60"/>
      <c r="G19" s="61"/>
      <c r="H19" s="60"/>
      <c r="I19" s="60"/>
      <c r="J19" s="61"/>
      <c r="K19" s="49" t="str">
        <f t="shared" si="1"/>
        <v/>
      </c>
      <c r="L19" s="49" t="str">
        <f t="shared" si="1"/>
        <v/>
      </c>
      <c r="M19" s="37" t="str">
        <f t="shared" si="1"/>
        <v/>
      </c>
      <c r="N19" s="49" t="str">
        <f t="shared" si="2"/>
        <v/>
      </c>
      <c r="O19" s="49" t="str">
        <f t="shared" si="0"/>
        <v/>
      </c>
      <c r="P19" s="37" t="str">
        <f t="shared" si="0"/>
        <v/>
      </c>
    </row>
    <row r="20" spans="1:16" ht="12.75" customHeight="1" x14ac:dyDescent="0.25">
      <c r="A20" s="1"/>
      <c r="B20" s="55"/>
      <c r="C20" s="56"/>
      <c r="D20" s="27"/>
      <c r="E20" s="60"/>
      <c r="F20" s="60"/>
      <c r="G20" s="61"/>
      <c r="H20" s="60"/>
      <c r="I20" s="60"/>
      <c r="J20" s="61"/>
      <c r="K20" s="49" t="str">
        <f t="shared" si="1"/>
        <v/>
      </c>
      <c r="L20" s="49" t="str">
        <f t="shared" si="1"/>
        <v/>
      </c>
      <c r="M20" s="37" t="str">
        <f t="shared" si="1"/>
        <v/>
      </c>
      <c r="N20" s="49" t="str">
        <f t="shared" si="2"/>
        <v/>
      </c>
      <c r="O20" s="49" t="str">
        <f t="shared" si="0"/>
        <v/>
      </c>
      <c r="P20" s="37" t="str">
        <f t="shared" si="0"/>
        <v/>
      </c>
    </row>
    <row r="21" spans="1:16" ht="12.75" customHeight="1" x14ac:dyDescent="0.25">
      <c r="B21" s="57"/>
      <c r="C21" s="58"/>
      <c r="D21" s="28"/>
      <c r="E21" s="60"/>
      <c r="F21" s="60"/>
      <c r="G21" s="61"/>
      <c r="H21" s="60"/>
      <c r="I21" s="60"/>
      <c r="J21" s="61"/>
      <c r="K21" s="49" t="str">
        <f t="shared" si="1"/>
        <v/>
      </c>
      <c r="L21" s="49" t="str">
        <f t="shared" si="1"/>
        <v/>
      </c>
      <c r="M21" s="37" t="str">
        <f t="shared" si="1"/>
        <v/>
      </c>
      <c r="N21" s="49" t="str">
        <f t="shared" si="2"/>
        <v/>
      </c>
      <c r="O21" s="49" t="str">
        <f t="shared" si="0"/>
        <v/>
      </c>
      <c r="P21" s="37" t="str">
        <f t="shared" si="0"/>
        <v/>
      </c>
    </row>
    <row r="22" spans="1:16" ht="12.75" customHeight="1" x14ac:dyDescent="0.25">
      <c r="B22" s="57"/>
      <c r="C22" s="58"/>
      <c r="D22" s="28"/>
      <c r="E22" s="60"/>
      <c r="F22" s="60"/>
      <c r="G22" s="61"/>
      <c r="H22" s="60"/>
      <c r="I22" s="60"/>
      <c r="J22" s="61"/>
      <c r="K22" s="49" t="str">
        <f t="shared" si="1"/>
        <v/>
      </c>
      <c r="L22" s="49" t="str">
        <f t="shared" si="1"/>
        <v/>
      </c>
      <c r="M22" s="37" t="str">
        <f t="shared" si="1"/>
        <v/>
      </c>
      <c r="N22" s="49" t="str">
        <f t="shared" si="2"/>
        <v/>
      </c>
      <c r="O22" s="49" t="str">
        <f t="shared" si="0"/>
        <v/>
      </c>
      <c r="P22" s="37" t="str">
        <f t="shared" si="0"/>
        <v/>
      </c>
    </row>
    <row r="23" spans="1:16" ht="12.75" customHeight="1" x14ac:dyDescent="0.25">
      <c r="B23" s="57"/>
      <c r="C23" s="58"/>
      <c r="D23" s="28"/>
      <c r="E23" s="60"/>
      <c r="F23" s="60"/>
      <c r="G23" s="61"/>
      <c r="H23" s="60"/>
      <c r="I23" s="60"/>
      <c r="J23" s="61"/>
      <c r="K23" s="49" t="str">
        <f t="shared" si="1"/>
        <v/>
      </c>
      <c r="L23" s="49" t="str">
        <f t="shared" si="1"/>
        <v/>
      </c>
      <c r="M23" s="37" t="str">
        <f t="shared" si="1"/>
        <v/>
      </c>
      <c r="N23" s="49" t="str">
        <f t="shared" si="2"/>
        <v/>
      </c>
      <c r="O23" s="49" t="str">
        <f t="shared" si="0"/>
        <v/>
      </c>
      <c r="P23" s="37" t="str">
        <f t="shared" si="0"/>
        <v/>
      </c>
    </row>
    <row r="24" spans="1:16" ht="12.75" customHeight="1" x14ac:dyDescent="0.25">
      <c r="B24" s="57"/>
      <c r="C24" s="58"/>
      <c r="D24" s="28"/>
      <c r="E24" s="60"/>
      <c r="F24" s="60"/>
      <c r="G24" s="61"/>
      <c r="H24" s="60"/>
      <c r="I24" s="60"/>
      <c r="J24" s="61"/>
      <c r="K24" s="49" t="str">
        <f t="shared" si="1"/>
        <v/>
      </c>
      <c r="L24" s="49" t="str">
        <f t="shared" si="1"/>
        <v/>
      </c>
      <c r="M24" s="37" t="str">
        <f t="shared" si="1"/>
        <v/>
      </c>
      <c r="N24" s="49" t="str">
        <f t="shared" si="2"/>
        <v/>
      </c>
      <c r="O24" s="49" t="str">
        <f t="shared" si="0"/>
        <v/>
      </c>
      <c r="P24" s="37" t="str">
        <f t="shared" si="0"/>
        <v/>
      </c>
    </row>
    <row r="25" spans="1:16" ht="12.75" customHeight="1" x14ac:dyDescent="0.25">
      <c r="B25" s="57"/>
      <c r="C25" s="58"/>
      <c r="D25" s="28"/>
      <c r="E25" s="60"/>
      <c r="F25" s="60"/>
      <c r="G25" s="61"/>
      <c r="H25" s="60"/>
      <c r="I25" s="60"/>
      <c r="J25" s="61"/>
      <c r="K25" s="49" t="str">
        <f t="shared" si="1"/>
        <v/>
      </c>
      <c r="L25" s="49" t="str">
        <f t="shared" si="1"/>
        <v/>
      </c>
      <c r="M25" s="37" t="str">
        <f t="shared" si="1"/>
        <v/>
      </c>
      <c r="N25" s="49" t="str">
        <f t="shared" si="2"/>
        <v/>
      </c>
      <c r="O25" s="49" t="str">
        <f t="shared" si="0"/>
        <v/>
      </c>
      <c r="P25" s="37" t="str">
        <f t="shared" si="0"/>
        <v/>
      </c>
    </row>
    <row r="26" spans="1:16" ht="12.75" customHeight="1" x14ac:dyDescent="0.25">
      <c r="B26" s="57"/>
      <c r="C26" s="58"/>
      <c r="D26" s="28"/>
      <c r="E26" s="60"/>
      <c r="F26" s="60"/>
      <c r="G26" s="61"/>
      <c r="H26" s="60"/>
      <c r="I26" s="60"/>
      <c r="J26" s="61"/>
      <c r="K26" s="49" t="str">
        <f t="shared" si="1"/>
        <v/>
      </c>
      <c r="L26" s="49" t="str">
        <f t="shared" si="1"/>
        <v/>
      </c>
      <c r="M26" s="37" t="str">
        <f t="shared" si="1"/>
        <v/>
      </c>
      <c r="N26" s="49" t="str">
        <f t="shared" si="2"/>
        <v/>
      </c>
      <c r="O26" s="49" t="str">
        <f t="shared" si="0"/>
        <v/>
      </c>
      <c r="P26" s="37" t="str">
        <f t="shared" si="0"/>
        <v/>
      </c>
    </row>
    <row r="27" spans="1:16" ht="12.75" customHeight="1" x14ac:dyDescent="0.25">
      <c r="B27" s="57"/>
      <c r="C27" s="58"/>
      <c r="D27" s="28"/>
      <c r="E27" s="60"/>
      <c r="F27" s="60"/>
      <c r="G27" s="61"/>
      <c r="H27" s="60"/>
      <c r="I27" s="60"/>
      <c r="J27" s="61"/>
      <c r="K27" s="49" t="str">
        <f t="shared" ref="K27:M28" si="3">IF(E27="","",IF((E27*B27-1)&gt;0.05,$B$9/$B$10*(E27*B27-1)/(E27-1),0))</f>
        <v/>
      </c>
      <c r="L27" s="49" t="str">
        <f t="shared" si="3"/>
        <v/>
      </c>
      <c r="M27" s="37" t="str">
        <f t="shared" si="3"/>
        <v/>
      </c>
      <c r="N27" s="49" t="str">
        <f t="shared" ref="N27:P28" si="4">IF((0.95/(H27-1)+1)="","",IF(((0.95/(H27-1)+1)*(1-B27)-1)&gt;0.05,($B$9/$B$10*((0.95/(H27-1)+1)*(1-B27)-1)/((0.95/(H27-1)+1)-1))/(H27-1),""))</f>
        <v/>
      </c>
      <c r="O27" s="49" t="str">
        <f t="shared" si="4"/>
        <v/>
      </c>
      <c r="P27" s="37" t="str">
        <f t="shared" si="4"/>
        <v/>
      </c>
    </row>
    <row r="28" spans="1:16" ht="12.75" customHeight="1" x14ac:dyDescent="0.25">
      <c r="B28" s="57"/>
      <c r="C28" s="58"/>
      <c r="D28" s="28"/>
      <c r="E28" s="60"/>
      <c r="F28" s="60"/>
      <c r="G28" s="61"/>
      <c r="H28" s="60"/>
      <c r="I28" s="60"/>
      <c r="J28" s="61"/>
      <c r="K28" s="49" t="str">
        <f t="shared" si="3"/>
        <v/>
      </c>
      <c r="L28" s="49" t="str">
        <f t="shared" si="3"/>
        <v/>
      </c>
      <c r="M28" s="37" t="str">
        <f t="shared" si="3"/>
        <v/>
      </c>
      <c r="N28" s="49" t="str">
        <f t="shared" si="4"/>
        <v/>
      </c>
      <c r="O28" s="49" t="str">
        <f t="shared" si="4"/>
        <v/>
      </c>
      <c r="P28" s="37" t="str">
        <f t="shared" si="4"/>
        <v/>
      </c>
    </row>
    <row r="29" spans="1:16" ht="12.75" customHeight="1" x14ac:dyDescent="0.25">
      <c r="B29" s="57"/>
      <c r="C29" s="58"/>
      <c r="D29" s="28"/>
      <c r="E29" s="60"/>
      <c r="F29" s="60"/>
      <c r="G29" s="61"/>
      <c r="H29" s="60"/>
      <c r="I29" s="60"/>
      <c r="J29" s="61"/>
      <c r="K29" s="49" t="str">
        <f t="shared" si="1"/>
        <v/>
      </c>
      <c r="L29" s="49" t="str">
        <f t="shared" si="1"/>
        <v/>
      </c>
      <c r="M29" s="37" t="str">
        <f t="shared" si="1"/>
        <v/>
      </c>
      <c r="N29" s="49" t="str">
        <f t="shared" si="2"/>
        <v/>
      </c>
      <c r="O29" s="49" t="str">
        <f t="shared" si="0"/>
        <v/>
      </c>
      <c r="P29" s="37" t="str">
        <f t="shared" si="0"/>
        <v/>
      </c>
    </row>
    <row r="30" spans="1:16" x14ac:dyDescent="0.25">
      <c r="B30" s="57"/>
      <c r="C30" s="58"/>
      <c r="D30" s="28"/>
      <c r="E30" s="60"/>
      <c r="F30" s="60"/>
      <c r="G30" s="61"/>
      <c r="H30" s="60"/>
      <c r="I30" s="60"/>
      <c r="J30" s="61"/>
      <c r="K30" s="49"/>
      <c r="L30" s="49"/>
      <c r="M30" s="37"/>
      <c r="N30" s="49"/>
      <c r="O30" s="49"/>
      <c r="P30" s="37"/>
    </row>
    <row r="31" spans="1:16" x14ac:dyDescent="0.25">
      <c r="A31" s="29"/>
      <c r="B31" s="59"/>
      <c r="C31" s="30"/>
      <c r="D31" s="31"/>
      <c r="E31" s="62"/>
      <c r="F31" s="62"/>
      <c r="G31" s="63"/>
      <c r="H31" s="62"/>
      <c r="I31" s="62"/>
      <c r="J31" s="63"/>
      <c r="K31" s="34"/>
      <c r="L31" s="35"/>
      <c r="M31" s="38"/>
      <c r="N31" s="34"/>
      <c r="O31" s="35"/>
      <c r="P31" s="38"/>
    </row>
    <row r="32" spans="1:16" x14ac:dyDescent="0.25">
      <c r="B32" s="9"/>
      <c r="C32" s="9"/>
    </row>
    <row r="33" spans="2:3" x14ac:dyDescent="0.25">
      <c r="B33" s="9"/>
      <c r="C33" s="9"/>
    </row>
    <row r="34" spans="2:3" x14ac:dyDescent="0.25">
      <c r="B34" s="9"/>
      <c r="C34" s="9"/>
    </row>
    <row r="35" spans="2:3" x14ac:dyDescent="0.25">
      <c r="B35" s="9"/>
      <c r="C35" s="9"/>
    </row>
    <row r="36" spans="2:3" x14ac:dyDescent="0.25">
      <c r="B36" s="9"/>
      <c r="C36" s="9"/>
    </row>
    <row r="37" spans="2:3" x14ac:dyDescent="0.25">
      <c r="B37" s="9"/>
      <c r="C37" s="9"/>
    </row>
    <row r="38" spans="2:3" x14ac:dyDescent="0.25">
      <c r="B38" s="9"/>
      <c r="C38" s="9"/>
    </row>
    <row r="39" spans="2:3" x14ac:dyDescent="0.25">
      <c r="B39" s="9"/>
      <c r="C39" s="9"/>
    </row>
  </sheetData>
  <mergeCells count="5">
    <mergeCell ref="N12:P12"/>
    <mergeCell ref="E12:G12"/>
    <mergeCell ref="B12:D12"/>
    <mergeCell ref="H12:J12"/>
    <mergeCell ref="K12:M12"/>
  </mergeCells>
  <phoneticPr fontId="3" type="noConversion"/>
  <pageMargins left="0.75" right="0.75" top="1" bottom="1" header="0.5" footer="0.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h2h</vt:lpstr>
      <vt:lpstr>line</vt:lpstr>
      <vt:lpstr>margin</vt:lpstr>
      <vt:lpstr>totals</vt:lpstr>
      <vt:lpstr>futures</vt:lpstr>
      <vt:lpstr>h2h!currentbets</vt:lpstr>
    </vt:vector>
  </TitlesOfParts>
  <Company>Sportpunter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Lowe</dc:creator>
  <cp:lastModifiedBy>beast</cp:lastModifiedBy>
  <dcterms:created xsi:type="dcterms:W3CDTF">2004-09-08T03:24:28Z</dcterms:created>
  <dcterms:modified xsi:type="dcterms:W3CDTF">2014-03-13T12:09:21Z</dcterms:modified>
</cp:coreProperties>
</file>